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80" windowWidth="18920" windowHeight="11020" tabRatio="622" activeTab="1"/>
  </bookViews>
  <sheets>
    <sheet name="Introduction" sheetId="9" r:id="rId1"/>
    <sheet name="Narrative mode" sheetId="2" r:id="rId2"/>
    <sheet name="Battlemode Brotherhood of Steel" sheetId="1" r:id="rId3"/>
    <sheet name="Battlemode Supermutants" sheetId="3" r:id="rId4"/>
    <sheet name="Battlemode Survivors" sheetId="4" r:id="rId5"/>
    <sheet name="Battlemode Raiders" sheetId="5" r:id="rId6"/>
    <sheet name="Battlemode Creatures" sheetId="6" r:id="rId7"/>
    <sheet name="Battlemode Robots" sheetId="7" r:id="rId8"/>
  </sheets>
  <calcPr calcId="145621"/>
</workbook>
</file>

<file path=xl/calcChain.xml><?xml version="1.0" encoding="utf-8"?>
<calcChain xmlns="http://schemas.openxmlformats.org/spreadsheetml/2006/main">
  <c r="H97" i="1" l="1"/>
  <c r="E97" i="1"/>
  <c r="G97" i="1" s="1"/>
  <c r="C97" i="1"/>
  <c r="E261" i="2" l="1"/>
  <c r="E120" i="3" l="1"/>
  <c r="G120" i="3" s="1"/>
  <c r="H120" i="3"/>
  <c r="E133" i="1"/>
  <c r="G133" i="1" s="1"/>
  <c r="H133" i="1"/>
  <c r="H82" i="3" l="1"/>
  <c r="E82" i="3"/>
  <c r="G82" i="3" s="1"/>
  <c r="C82" i="3"/>
  <c r="C94" i="1"/>
  <c r="H94" i="1"/>
  <c r="E94" i="1"/>
  <c r="G94" i="1" s="1"/>
  <c r="H18" i="7" l="1"/>
  <c r="E18" i="7"/>
  <c r="G18" i="7" s="1"/>
  <c r="C18" i="7"/>
  <c r="H17" i="7"/>
  <c r="E17" i="7"/>
  <c r="G17" i="7" s="1"/>
  <c r="C17" i="7"/>
  <c r="H15" i="7"/>
  <c r="E15" i="7"/>
  <c r="G15" i="7" s="1"/>
  <c r="C15" i="7"/>
  <c r="H14" i="7"/>
  <c r="E14" i="7"/>
  <c r="G14" i="7" s="1"/>
  <c r="C14" i="7"/>
  <c r="H12" i="7"/>
  <c r="E12" i="7"/>
  <c r="G12" i="7" s="1"/>
  <c r="C12" i="7"/>
  <c r="H11" i="7"/>
  <c r="E11" i="7"/>
  <c r="G11" i="7" s="1"/>
  <c r="C11" i="7"/>
  <c r="H16" i="7" l="1"/>
  <c r="E16" i="7"/>
  <c r="G16" i="7" s="1"/>
  <c r="C16" i="7"/>
  <c r="H13" i="7"/>
  <c r="E13" i="7"/>
  <c r="G13" i="7" s="1"/>
  <c r="C13" i="7"/>
  <c r="H10" i="7"/>
  <c r="E10" i="7"/>
  <c r="G10" i="7" s="1"/>
  <c r="C10" i="7"/>
  <c r="C14" i="6"/>
  <c r="E14" i="6"/>
  <c r="G14" i="6" s="1"/>
  <c r="H14" i="6"/>
  <c r="C21" i="6"/>
  <c r="E21" i="6"/>
  <c r="G21" i="6" s="1"/>
  <c r="H21" i="6"/>
  <c r="H22" i="6"/>
  <c r="E22" i="6"/>
  <c r="G22" i="6" s="1"/>
  <c r="C22" i="6"/>
  <c r="E171" i="2" l="1"/>
  <c r="E164" i="2"/>
  <c r="E309" i="2"/>
  <c r="E336" i="2"/>
  <c r="E172" i="2"/>
  <c r="E173" i="2"/>
  <c r="E353" i="2"/>
  <c r="E264" i="2"/>
  <c r="E162" i="2"/>
  <c r="E294" i="2"/>
  <c r="E293" i="2"/>
  <c r="E292" i="2"/>
  <c r="E7" i="2" l="1"/>
  <c r="H54" i="5" l="1"/>
  <c r="E54" i="5"/>
  <c r="G54" i="5" s="1"/>
  <c r="C54" i="5"/>
  <c r="C13" i="1" l="1"/>
  <c r="E13" i="1"/>
  <c r="G13" i="1" s="1"/>
  <c r="H13" i="1"/>
  <c r="E58" i="7"/>
  <c r="G58" i="7" s="1"/>
  <c r="H58" i="7"/>
  <c r="E59" i="7"/>
  <c r="G59" i="7" s="1"/>
  <c r="H59" i="7"/>
  <c r="E60" i="7"/>
  <c r="G60" i="7" s="1"/>
  <c r="H60" i="7"/>
  <c r="E61" i="7"/>
  <c r="G61" i="7" s="1"/>
  <c r="H61" i="7"/>
  <c r="E62" i="7"/>
  <c r="G62" i="7" s="1"/>
  <c r="H62" i="7"/>
  <c r="E63" i="7"/>
  <c r="G63" i="7" s="1"/>
  <c r="H63" i="7"/>
  <c r="E64" i="7"/>
  <c r="G64" i="7" s="1"/>
  <c r="H64" i="7"/>
  <c r="E65" i="7"/>
  <c r="G65" i="7" s="1"/>
  <c r="H65" i="7"/>
  <c r="E66" i="7"/>
  <c r="G66" i="7" s="1"/>
  <c r="H66" i="7"/>
  <c r="E67" i="7"/>
  <c r="G67" i="7" s="1"/>
  <c r="H67" i="7"/>
  <c r="E68" i="7"/>
  <c r="G68" i="7" s="1"/>
  <c r="H68" i="7"/>
  <c r="E69" i="7"/>
  <c r="G69" i="7" s="1"/>
  <c r="H69" i="7"/>
  <c r="E70" i="7"/>
  <c r="G70" i="7" s="1"/>
  <c r="H70" i="7"/>
  <c r="E71" i="7"/>
  <c r="G71" i="7" s="1"/>
  <c r="H71" i="7"/>
  <c r="E72" i="7"/>
  <c r="G72" i="7" s="1"/>
  <c r="H72" i="7"/>
  <c r="E73" i="7"/>
  <c r="G73" i="7" s="1"/>
  <c r="H73" i="7"/>
  <c r="E74" i="7"/>
  <c r="G74" i="7" s="1"/>
  <c r="H74" i="7"/>
  <c r="E75" i="7"/>
  <c r="G75" i="7" s="1"/>
  <c r="H75" i="7"/>
  <c r="E76" i="7"/>
  <c r="G76" i="7" s="1"/>
  <c r="H76" i="7"/>
  <c r="E77" i="7"/>
  <c r="G77" i="7" s="1"/>
  <c r="H77" i="7"/>
  <c r="E78" i="7"/>
  <c r="G78" i="7" s="1"/>
  <c r="H78" i="7"/>
  <c r="E79" i="7"/>
  <c r="G79" i="7" s="1"/>
  <c r="H79" i="7"/>
  <c r="E80" i="7"/>
  <c r="G80" i="7" s="1"/>
  <c r="H80" i="7"/>
  <c r="E81" i="7"/>
  <c r="G81" i="7" s="1"/>
  <c r="H81" i="7"/>
  <c r="E82" i="7"/>
  <c r="G82" i="7" s="1"/>
  <c r="H82" i="7"/>
  <c r="E83" i="7"/>
  <c r="G83" i="7" s="1"/>
  <c r="H83" i="7"/>
  <c r="E84" i="7"/>
  <c r="G84" i="7" s="1"/>
  <c r="H84" i="7"/>
  <c r="H57" i="7"/>
  <c r="E57" i="7"/>
  <c r="G57" i="7" s="1"/>
  <c r="E38" i="7"/>
  <c r="G38" i="7" s="1"/>
  <c r="H38" i="7"/>
  <c r="E39" i="7"/>
  <c r="G39" i="7" s="1"/>
  <c r="H39" i="7"/>
  <c r="E40" i="7"/>
  <c r="G40" i="7" s="1"/>
  <c r="H40" i="7"/>
  <c r="E41" i="7"/>
  <c r="G41" i="7" s="1"/>
  <c r="H41" i="7"/>
  <c r="E42" i="7"/>
  <c r="G42" i="7" s="1"/>
  <c r="H42" i="7"/>
  <c r="E43" i="7"/>
  <c r="G43" i="7" s="1"/>
  <c r="H43" i="7"/>
  <c r="E44" i="7"/>
  <c r="G44" i="7" s="1"/>
  <c r="H44" i="7"/>
  <c r="E45" i="7"/>
  <c r="G45" i="7" s="1"/>
  <c r="H45" i="7"/>
  <c r="E46" i="7"/>
  <c r="G46" i="7" s="1"/>
  <c r="H46" i="7"/>
  <c r="E47" i="7"/>
  <c r="G47" i="7" s="1"/>
  <c r="H47" i="7"/>
  <c r="E48" i="7"/>
  <c r="G48" i="7" s="1"/>
  <c r="H48" i="7"/>
  <c r="E49" i="7"/>
  <c r="G49" i="7" s="1"/>
  <c r="H49" i="7"/>
  <c r="E50" i="7"/>
  <c r="G50" i="7" s="1"/>
  <c r="H50" i="7"/>
  <c r="E51" i="7"/>
  <c r="G51" i="7" s="1"/>
  <c r="H51" i="7"/>
  <c r="E52" i="7"/>
  <c r="G52" i="7" s="1"/>
  <c r="H52" i="7"/>
  <c r="E53" i="7"/>
  <c r="G53" i="7" s="1"/>
  <c r="H53" i="7"/>
  <c r="E54" i="7"/>
  <c r="G54" i="7" s="1"/>
  <c r="H54" i="7"/>
  <c r="E55" i="7"/>
  <c r="G55" i="7" s="1"/>
  <c r="H55" i="7"/>
  <c r="C75" i="7"/>
  <c r="C76" i="7"/>
  <c r="C77" i="7"/>
  <c r="C78" i="7"/>
  <c r="C79" i="7"/>
  <c r="C80" i="7"/>
  <c r="C81" i="7"/>
  <c r="C82" i="7"/>
  <c r="C83" i="7"/>
  <c r="C84" i="7"/>
  <c r="C74" i="7"/>
  <c r="C73" i="7"/>
  <c r="C72" i="7"/>
  <c r="C71" i="7"/>
  <c r="C70" i="7"/>
  <c r="C69" i="7"/>
  <c r="C68" i="7"/>
  <c r="C67" i="7"/>
  <c r="C66" i="7"/>
  <c r="C65" i="7"/>
  <c r="C64" i="7"/>
  <c r="C63" i="7"/>
  <c r="C62" i="7"/>
  <c r="C61" i="7"/>
  <c r="C60" i="7"/>
  <c r="C59" i="7"/>
  <c r="C58" i="7"/>
  <c r="C57" i="7"/>
  <c r="C38" i="7"/>
  <c r="C39" i="7"/>
  <c r="C40" i="7"/>
  <c r="C41" i="7"/>
  <c r="C42" i="7"/>
  <c r="C43" i="7"/>
  <c r="C44" i="7"/>
  <c r="C45" i="7"/>
  <c r="C46" i="7"/>
  <c r="C47" i="7"/>
  <c r="C48" i="7"/>
  <c r="C49" i="7"/>
  <c r="C50" i="7"/>
  <c r="C51" i="7"/>
  <c r="C52" i="7"/>
  <c r="C53" i="7"/>
  <c r="C54" i="7"/>
  <c r="C55" i="7"/>
  <c r="E44" i="6"/>
  <c r="G44" i="6" s="1"/>
  <c r="H44" i="6"/>
  <c r="E45" i="6"/>
  <c r="G45" i="6" s="1"/>
  <c r="H45" i="6"/>
  <c r="E46" i="6"/>
  <c r="G46" i="6" s="1"/>
  <c r="H46" i="6"/>
  <c r="E47" i="6"/>
  <c r="G47" i="6" s="1"/>
  <c r="H47" i="6"/>
  <c r="E48" i="6"/>
  <c r="G48" i="6" s="1"/>
  <c r="H48" i="6"/>
  <c r="E49" i="6"/>
  <c r="G49" i="6" s="1"/>
  <c r="H49" i="6"/>
  <c r="E50" i="6"/>
  <c r="G50" i="6" s="1"/>
  <c r="H50" i="6"/>
  <c r="E51" i="6"/>
  <c r="G51" i="6" s="1"/>
  <c r="H51" i="6"/>
  <c r="E52" i="6"/>
  <c r="G52" i="6" s="1"/>
  <c r="H52" i="6"/>
  <c r="E53" i="6"/>
  <c r="G53" i="6" s="1"/>
  <c r="H53" i="6"/>
  <c r="E54" i="6"/>
  <c r="G54" i="6" s="1"/>
  <c r="H54" i="6"/>
  <c r="E55" i="6"/>
  <c r="G55" i="6" s="1"/>
  <c r="H55" i="6"/>
  <c r="E56" i="6"/>
  <c r="G56" i="6" s="1"/>
  <c r="H56" i="6"/>
  <c r="E57" i="6"/>
  <c r="G57" i="6" s="1"/>
  <c r="H57" i="6"/>
  <c r="E58" i="6"/>
  <c r="G58" i="6" s="1"/>
  <c r="H58" i="6"/>
  <c r="E59" i="6"/>
  <c r="G59" i="6" s="1"/>
  <c r="H59" i="6"/>
  <c r="E60" i="6"/>
  <c r="G60" i="6" s="1"/>
  <c r="H60" i="6"/>
  <c r="E61" i="6"/>
  <c r="G61" i="6" s="1"/>
  <c r="H61" i="6"/>
  <c r="E62" i="6"/>
  <c r="G62" i="6" s="1"/>
  <c r="H62" i="6"/>
  <c r="E63" i="6"/>
  <c r="G63" i="6" s="1"/>
  <c r="H63" i="6"/>
  <c r="E64" i="6"/>
  <c r="G64" i="6" s="1"/>
  <c r="H64" i="6"/>
  <c r="E65" i="6"/>
  <c r="G65" i="6" s="1"/>
  <c r="H65" i="6"/>
  <c r="E66" i="6"/>
  <c r="G66" i="6" s="1"/>
  <c r="H66" i="6"/>
  <c r="E67" i="6"/>
  <c r="G67" i="6" s="1"/>
  <c r="H67" i="6"/>
  <c r="E68" i="6"/>
  <c r="G68" i="6" s="1"/>
  <c r="H68" i="6"/>
  <c r="E69" i="6"/>
  <c r="G69" i="6" s="1"/>
  <c r="H69" i="6"/>
  <c r="E70" i="6"/>
  <c r="G70" i="6" s="1"/>
  <c r="H70" i="6"/>
  <c r="E71" i="6"/>
  <c r="G71" i="6" s="1"/>
  <c r="H71" i="6"/>
  <c r="E72" i="6"/>
  <c r="G72" i="6" s="1"/>
  <c r="H72" i="6"/>
  <c r="H43" i="6"/>
  <c r="E43" i="6"/>
  <c r="G43" i="6" s="1"/>
  <c r="E24" i="6"/>
  <c r="G24" i="6" s="1"/>
  <c r="H24" i="6"/>
  <c r="E25" i="6"/>
  <c r="G25" i="6" s="1"/>
  <c r="H25" i="6"/>
  <c r="E26" i="6"/>
  <c r="G26" i="6" s="1"/>
  <c r="H26" i="6"/>
  <c r="E27" i="6"/>
  <c r="G27" i="6" s="1"/>
  <c r="H27" i="6"/>
  <c r="E28" i="6"/>
  <c r="G28" i="6" s="1"/>
  <c r="H28" i="6"/>
  <c r="E29" i="6"/>
  <c r="G29" i="6" s="1"/>
  <c r="H29" i="6"/>
  <c r="E30" i="6"/>
  <c r="G30" i="6" s="1"/>
  <c r="H30" i="6"/>
  <c r="E31" i="6"/>
  <c r="G31" i="6" s="1"/>
  <c r="H31" i="6"/>
  <c r="E32" i="6"/>
  <c r="G32" i="6" s="1"/>
  <c r="H32" i="6"/>
  <c r="E33" i="6"/>
  <c r="G33" i="6" s="1"/>
  <c r="H33" i="6"/>
  <c r="E34" i="6"/>
  <c r="G34" i="6" s="1"/>
  <c r="H34" i="6"/>
  <c r="E35" i="6"/>
  <c r="G35" i="6" s="1"/>
  <c r="H35" i="6"/>
  <c r="E36" i="6"/>
  <c r="G36" i="6" s="1"/>
  <c r="H36" i="6"/>
  <c r="E37" i="6"/>
  <c r="G37" i="6" s="1"/>
  <c r="H37" i="6"/>
  <c r="E38" i="6"/>
  <c r="G38" i="6" s="1"/>
  <c r="H38" i="6"/>
  <c r="E39" i="6"/>
  <c r="G39" i="6" s="1"/>
  <c r="H39" i="6"/>
  <c r="E40" i="6"/>
  <c r="G40" i="6" s="1"/>
  <c r="H40" i="6"/>
  <c r="E41" i="6"/>
  <c r="G41" i="6" s="1"/>
  <c r="H41"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43" i="6"/>
  <c r="C24" i="6"/>
  <c r="C25" i="6"/>
  <c r="C26" i="6"/>
  <c r="C27" i="6"/>
  <c r="C28" i="6"/>
  <c r="C29" i="6"/>
  <c r="C30" i="6"/>
  <c r="C31" i="6"/>
  <c r="C32" i="6"/>
  <c r="C33" i="6"/>
  <c r="C34" i="6"/>
  <c r="C35" i="6"/>
  <c r="C36" i="6"/>
  <c r="C37" i="6"/>
  <c r="C38" i="6"/>
  <c r="C39" i="6"/>
  <c r="C40" i="6"/>
  <c r="C41" i="6"/>
  <c r="E251" i="5"/>
  <c r="G251" i="5" s="1"/>
  <c r="H251" i="5"/>
  <c r="E252" i="5"/>
  <c r="G252" i="5" s="1"/>
  <c r="H252" i="5"/>
  <c r="E253" i="5"/>
  <c r="G253" i="5" s="1"/>
  <c r="H253" i="5"/>
  <c r="E254" i="5"/>
  <c r="G254" i="5" s="1"/>
  <c r="H254" i="5"/>
  <c r="E255" i="5"/>
  <c r="G255" i="5" s="1"/>
  <c r="H255" i="5"/>
  <c r="E256" i="5"/>
  <c r="G256" i="5" s="1"/>
  <c r="H256" i="5"/>
  <c r="E257" i="5"/>
  <c r="G257" i="5" s="1"/>
  <c r="H257" i="5"/>
  <c r="E258" i="5"/>
  <c r="G258" i="5" s="1"/>
  <c r="H258" i="5"/>
  <c r="E259" i="5"/>
  <c r="G259" i="5" s="1"/>
  <c r="H259" i="5"/>
  <c r="E260" i="5"/>
  <c r="G260" i="5" s="1"/>
  <c r="H260" i="5"/>
  <c r="E261" i="5"/>
  <c r="G261" i="5" s="1"/>
  <c r="H261" i="5"/>
  <c r="E262" i="5"/>
  <c r="G262" i="5" s="1"/>
  <c r="H262" i="5"/>
  <c r="E263" i="5"/>
  <c r="G263" i="5" s="1"/>
  <c r="H263" i="5"/>
  <c r="E264" i="5"/>
  <c r="G264" i="5" s="1"/>
  <c r="H264" i="5"/>
  <c r="E265" i="5"/>
  <c r="G265" i="5" s="1"/>
  <c r="H265" i="5"/>
  <c r="E266" i="5"/>
  <c r="G266" i="5" s="1"/>
  <c r="H266" i="5"/>
  <c r="E267" i="5"/>
  <c r="G267" i="5" s="1"/>
  <c r="H267" i="5"/>
  <c r="E268" i="5"/>
  <c r="G268" i="5" s="1"/>
  <c r="H268" i="5"/>
  <c r="E269" i="5"/>
  <c r="G269" i="5" s="1"/>
  <c r="H269" i="5"/>
  <c r="E270" i="5"/>
  <c r="G270" i="5" s="1"/>
  <c r="H270" i="5"/>
  <c r="E271" i="5"/>
  <c r="G271" i="5" s="1"/>
  <c r="H271" i="5"/>
  <c r="E272" i="5"/>
  <c r="G272" i="5" s="1"/>
  <c r="H272" i="5"/>
  <c r="E273" i="5"/>
  <c r="G273" i="5" s="1"/>
  <c r="H273" i="5"/>
  <c r="E274" i="5"/>
  <c r="G274" i="5" s="1"/>
  <c r="H274" i="5"/>
  <c r="E275" i="5"/>
  <c r="G275" i="5" s="1"/>
  <c r="H275" i="5"/>
  <c r="E276" i="5"/>
  <c r="G276" i="5" s="1"/>
  <c r="H276" i="5"/>
  <c r="E277" i="5"/>
  <c r="G277" i="5" s="1"/>
  <c r="H277" i="5"/>
  <c r="E278" i="5"/>
  <c r="G278" i="5" s="1"/>
  <c r="H278" i="5"/>
  <c r="E279" i="5"/>
  <c r="G279" i="5" s="1"/>
  <c r="H279" i="5"/>
  <c r="E280" i="5"/>
  <c r="G280" i="5" s="1"/>
  <c r="H280" i="5"/>
  <c r="E281" i="5"/>
  <c r="G281" i="5" s="1"/>
  <c r="H281" i="5"/>
  <c r="E282" i="5"/>
  <c r="G282" i="5" s="1"/>
  <c r="H282" i="5"/>
  <c r="E283" i="5"/>
  <c r="G283" i="5" s="1"/>
  <c r="H283" i="5"/>
  <c r="H250" i="5"/>
  <c r="E250" i="5"/>
  <c r="G250" i="5" s="1"/>
  <c r="E228" i="5"/>
  <c r="G228" i="5" s="1"/>
  <c r="H228" i="5"/>
  <c r="E229" i="5"/>
  <c r="G229" i="5" s="1"/>
  <c r="H229" i="5"/>
  <c r="E230" i="5"/>
  <c r="G230" i="5" s="1"/>
  <c r="H230" i="5"/>
  <c r="E231" i="5"/>
  <c r="G231" i="5" s="1"/>
  <c r="H231" i="5"/>
  <c r="E232" i="5"/>
  <c r="G232" i="5" s="1"/>
  <c r="H232" i="5"/>
  <c r="E233" i="5"/>
  <c r="G233" i="5" s="1"/>
  <c r="H233" i="5"/>
  <c r="E234" i="5"/>
  <c r="G234" i="5" s="1"/>
  <c r="H234" i="5"/>
  <c r="E235" i="5"/>
  <c r="G235" i="5" s="1"/>
  <c r="H235" i="5"/>
  <c r="E236" i="5"/>
  <c r="G236" i="5" s="1"/>
  <c r="H236" i="5"/>
  <c r="E237" i="5"/>
  <c r="G237" i="5" s="1"/>
  <c r="H237" i="5"/>
  <c r="E238" i="5"/>
  <c r="G238" i="5" s="1"/>
  <c r="H238" i="5"/>
  <c r="E239" i="5"/>
  <c r="G239" i="5" s="1"/>
  <c r="H239" i="5"/>
  <c r="E240" i="5"/>
  <c r="G240" i="5" s="1"/>
  <c r="H240" i="5"/>
  <c r="E241" i="5"/>
  <c r="G241" i="5" s="1"/>
  <c r="H241" i="5"/>
  <c r="E242" i="5"/>
  <c r="G242" i="5" s="1"/>
  <c r="H242" i="5"/>
  <c r="E243" i="5"/>
  <c r="G243" i="5" s="1"/>
  <c r="H243" i="5"/>
  <c r="E244" i="5"/>
  <c r="G244" i="5" s="1"/>
  <c r="H244" i="5"/>
  <c r="E245" i="5"/>
  <c r="G245" i="5" s="1"/>
  <c r="H245" i="5"/>
  <c r="E246" i="5"/>
  <c r="G246" i="5" s="1"/>
  <c r="H246" i="5"/>
  <c r="E247" i="5"/>
  <c r="G247" i="5" s="1"/>
  <c r="H247" i="5"/>
  <c r="E248" i="5"/>
  <c r="G248" i="5" s="1"/>
  <c r="H248" i="5"/>
  <c r="H227" i="5"/>
  <c r="E227" i="5"/>
  <c r="G227" i="5" s="1"/>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50" i="5"/>
  <c r="C228" i="5"/>
  <c r="C229" i="5"/>
  <c r="C230" i="5"/>
  <c r="C231" i="5"/>
  <c r="C232" i="5"/>
  <c r="C233" i="5"/>
  <c r="C234" i="5"/>
  <c r="C235" i="5"/>
  <c r="C236" i="5"/>
  <c r="C237" i="5"/>
  <c r="C238" i="5"/>
  <c r="C239" i="5"/>
  <c r="C240" i="5"/>
  <c r="C241" i="5"/>
  <c r="C242" i="5"/>
  <c r="C243" i="5"/>
  <c r="C244" i="5"/>
  <c r="C245" i="5"/>
  <c r="C246" i="5"/>
  <c r="C247" i="5"/>
  <c r="C248" i="5"/>
  <c r="C227" i="5"/>
  <c r="E435" i="4"/>
  <c r="G435" i="4" s="1"/>
  <c r="H435" i="4"/>
  <c r="E436" i="4"/>
  <c r="G436" i="4" s="1"/>
  <c r="H436" i="4"/>
  <c r="E437" i="4"/>
  <c r="G437" i="4" s="1"/>
  <c r="H437" i="4"/>
  <c r="E438" i="4"/>
  <c r="G438" i="4" s="1"/>
  <c r="H438" i="4"/>
  <c r="E439" i="4"/>
  <c r="G439" i="4" s="1"/>
  <c r="H439" i="4"/>
  <c r="E440" i="4"/>
  <c r="G440" i="4" s="1"/>
  <c r="H440" i="4"/>
  <c r="E441" i="4"/>
  <c r="G441" i="4" s="1"/>
  <c r="H441" i="4"/>
  <c r="E442" i="4"/>
  <c r="G442" i="4" s="1"/>
  <c r="H442" i="4"/>
  <c r="E443" i="4"/>
  <c r="G443" i="4" s="1"/>
  <c r="H443" i="4"/>
  <c r="E444" i="4"/>
  <c r="G444" i="4" s="1"/>
  <c r="H444" i="4"/>
  <c r="E445" i="4"/>
  <c r="G445" i="4" s="1"/>
  <c r="H445" i="4"/>
  <c r="E446" i="4"/>
  <c r="G446" i="4" s="1"/>
  <c r="H446" i="4"/>
  <c r="E447" i="4"/>
  <c r="G447" i="4" s="1"/>
  <c r="H447" i="4"/>
  <c r="E448" i="4"/>
  <c r="G448" i="4" s="1"/>
  <c r="H448" i="4"/>
  <c r="E449" i="4"/>
  <c r="G449" i="4" s="1"/>
  <c r="H449" i="4"/>
  <c r="E450" i="4"/>
  <c r="G450" i="4" s="1"/>
  <c r="H450" i="4"/>
  <c r="E451" i="4"/>
  <c r="G451" i="4" s="1"/>
  <c r="H451" i="4"/>
  <c r="E452" i="4"/>
  <c r="G452" i="4" s="1"/>
  <c r="H452" i="4"/>
  <c r="E453" i="4"/>
  <c r="G453" i="4" s="1"/>
  <c r="H453" i="4"/>
  <c r="E454" i="4"/>
  <c r="G454" i="4" s="1"/>
  <c r="H454" i="4"/>
  <c r="E455" i="4"/>
  <c r="G455" i="4" s="1"/>
  <c r="H455" i="4"/>
  <c r="E456" i="4"/>
  <c r="G456" i="4" s="1"/>
  <c r="H456" i="4"/>
  <c r="E457" i="4"/>
  <c r="G457" i="4" s="1"/>
  <c r="H457" i="4"/>
  <c r="E458" i="4"/>
  <c r="G458" i="4" s="1"/>
  <c r="H458" i="4"/>
  <c r="E459" i="4"/>
  <c r="G459" i="4" s="1"/>
  <c r="H459" i="4"/>
  <c r="E460" i="4"/>
  <c r="G460" i="4" s="1"/>
  <c r="H460" i="4"/>
  <c r="E461" i="4"/>
  <c r="G461" i="4" s="1"/>
  <c r="H461" i="4"/>
  <c r="E462" i="4"/>
  <c r="G462" i="4" s="1"/>
  <c r="H462" i="4"/>
  <c r="E463" i="4"/>
  <c r="G463" i="4" s="1"/>
  <c r="H463" i="4"/>
  <c r="E464" i="4"/>
  <c r="G464" i="4" s="1"/>
  <c r="H464" i="4"/>
  <c r="E465" i="4"/>
  <c r="G465" i="4" s="1"/>
  <c r="H465" i="4"/>
  <c r="E466" i="4"/>
  <c r="G466" i="4" s="1"/>
  <c r="H466" i="4"/>
  <c r="E467" i="4"/>
  <c r="G467" i="4" s="1"/>
  <c r="H467" i="4"/>
  <c r="H434" i="4"/>
  <c r="E434" i="4"/>
  <c r="G434" i="4" s="1"/>
  <c r="E412" i="4"/>
  <c r="G412" i="4" s="1"/>
  <c r="H412" i="4"/>
  <c r="E413" i="4"/>
  <c r="G413" i="4" s="1"/>
  <c r="H413" i="4"/>
  <c r="E414" i="4"/>
  <c r="G414" i="4" s="1"/>
  <c r="H414" i="4"/>
  <c r="E415" i="4"/>
  <c r="G415" i="4" s="1"/>
  <c r="H415" i="4"/>
  <c r="E416" i="4"/>
  <c r="G416" i="4" s="1"/>
  <c r="H416" i="4"/>
  <c r="E417" i="4"/>
  <c r="G417" i="4" s="1"/>
  <c r="H417" i="4"/>
  <c r="E418" i="4"/>
  <c r="G418" i="4" s="1"/>
  <c r="H418" i="4"/>
  <c r="E419" i="4"/>
  <c r="G419" i="4" s="1"/>
  <c r="H419" i="4"/>
  <c r="E420" i="4"/>
  <c r="G420" i="4" s="1"/>
  <c r="H420" i="4"/>
  <c r="E421" i="4"/>
  <c r="G421" i="4" s="1"/>
  <c r="H421" i="4"/>
  <c r="E422" i="4"/>
  <c r="G422" i="4" s="1"/>
  <c r="H422" i="4"/>
  <c r="E423" i="4"/>
  <c r="G423" i="4" s="1"/>
  <c r="H423" i="4"/>
  <c r="E424" i="4"/>
  <c r="G424" i="4" s="1"/>
  <c r="H424" i="4"/>
  <c r="E425" i="4"/>
  <c r="G425" i="4" s="1"/>
  <c r="H425" i="4"/>
  <c r="E426" i="4"/>
  <c r="G426" i="4" s="1"/>
  <c r="H426" i="4"/>
  <c r="E427" i="4"/>
  <c r="G427" i="4" s="1"/>
  <c r="H427" i="4"/>
  <c r="E428" i="4"/>
  <c r="G428" i="4" s="1"/>
  <c r="H428" i="4"/>
  <c r="E429" i="4"/>
  <c r="G429" i="4" s="1"/>
  <c r="H429" i="4"/>
  <c r="E430" i="4"/>
  <c r="G430" i="4" s="1"/>
  <c r="H430" i="4"/>
  <c r="E431" i="4"/>
  <c r="G431" i="4" s="1"/>
  <c r="H431" i="4"/>
  <c r="E432" i="4"/>
  <c r="G432" i="4" s="1"/>
  <c r="H432" i="4"/>
  <c r="H411" i="4"/>
  <c r="E411" i="4"/>
  <c r="G411" i="4" s="1"/>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34" i="4"/>
  <c r="C412" i="4"/>
  <c r="C413" i="4"/>
  <c r="C414" i="4"/>
  <c r="C415" i="4"/>
  <c r="C416" i="4"/>
  <c r="C417" i="4"/>
  <c r="C418" i="4"/>
  <c r="C419" i="4"/>
  <c r="C420" i="4"/>
  <c r="C421" i="4"/>
  <c r="C422" i="4"/>
  <c r="C423" i="4"/>
  <c r="C424" i="4"/>
  <c r="C425" i="4"/>
  <c r="C426" i="4"/>
  <c r="C427" i="4"/>
  <c r="C428" i="4"/>
  <c r="C429" i="4"/>
  <c r="C430" i="4"/>
  <c r="C431" i="4"/>
  <c r="C432" i="4"/>
  <c r="C411" i="4"/>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0" i="3"/>
  <c r="H159" i="3"/>
  <c r="H158" i="3"/>
  <c r="H157" i="3"/>
  <c r="H156" i="3"/>
  <c r="H155" i="3"/>
  <c r="H154" i="3"/>
  <c r="H153" i="3"/>
  <c r="H152" i="3"/>
  <c r="H151" i="3"/>
  <c r="H150" i="3"/>
  <c r="H149" i="3"/>
  <c r="H148" i="3"/>
  <c r="H147" i="3"/>
  <c r="H146" i="3"/>
  <c r="H145" i="3"/>
  <c r="H144" i="3"/>
  <c r="H143" i="3"/>
  <c r="H142" i="3"/>
  <c r="H141" i="3"/>
  <c r="H140" i="3"/>
  <c r="H139" i="3"/>
  <c r="E193" i="3"/>
  <c r="G193" i="3" s="1"/>
  <c r="E192" i="3"/>
  <c r="G192" i="3" s="1"/>
  <c r="E191" i="3"/>
  <c r="G191" i="3" s="1"/>
  <c r="E190" i="3"/>
  <c r="G190" i="3" s="1"/>
  <c r="E189" i="3"/>
  <c r="G189" i="3" s="1"/>
  <c r="E188" i="3"/>
  <c r="G188" i="3" s="1"/>
  <c r="E187" i="3"/>
  <c r="G187" i="3" s="1"/>
  <c r="E186" i="3"/>
  <c r="G186" i="3" s="1"/>
  <c r="E185" i="3"/>
  <c r="G185" i="3" s="1"/>
  <c r="E184" i="3"/>
  <c r="G184" i="3" s="1"/>
  <c r="E183" i="3"/>
  <c r="G183" i="3" s="1"/>
  <c r="E182" i="3"/>
  <c r="G182" i="3" s="1"/>
  <c r="E181" i="3"/>
  <c r="G181" i="3" s="1"/>
  <c r="E180" i="3"/>
  <c r="G180" i="3" s="1"/>
  <c r="E179" i="3"/>
  <c r="G179" i="3" s="1"/>
  <c r="E178" i="3"/>
  <c r="G178" i="3" s="1"/>
  <c r="E177" i="3"/>
  <c r="G177" i="3" s="1"/>
  <c r="E176" i="3"/>
  <c r="G176" i="3" s="1"/>
  <c r="E175" i="3"/>
  <c r="G175" i="3" s="1"/>
  <c r="E174" i="3"/>
  <c r="G174" i="3" s="1"/>
  <c r="E173" i="3"/>
  <c r="G173" i="3" s="1"/>
  <c r="E172" i="3"/>
  <c r="G172" i="3" s="1"/>
  <c r="E171" i="3"/>
  <c r="G171" i="3" s="1"/>
  <c r="E170" i="3"/>
  <c r="G170" i="3" s="1"/>
  <c r="E169" i="3"/>
  <c r="G169" i="3" s="1"/>
  <c r="E168" i="3"/>
  <c r="G168" i="3" s="1"/>
  <c r="E167" i="3"/>
  <c r="G167" i="3" s="1"/>
  <c r="E166" i="3"/>
  <c r="G166" i="3" s="1"/>
  <c r="E165" i="3"/>
  <c r="G165" i="3" s="1"/>
  <c r="E164" i="3"/>
  <c r="G164" i="3" s="1"/>
  <c r="E163" i="3"/>
  <c r="G163" i="3" s="1"/>
  <c r="E162" i="3"/>
  <c r="G162" i="3" s="1"/>
  <c r="E160" i="3"/>
  <c r="G160" i="3" s="1"/>
  <c r="E159" i="3"/>
  <c r="G159" i="3" s="1"/>
  <c r="E158" i="3"/>
  <c r="G158" i="3" s="1"/>
  <c r="E157" i="3"/>
  <c r="G157" i="3" s="1"/>
  <c r="E156" i="3"/>
  <c r="G156" i="3" s="1"/>
  <c r="E155" i="3"/>
  <c r="G155" i="3" s="1"/>
  <c r="E154" i="3"/>
  <c r="G154" i="3" s="1"/>
  <c r="E153" i="3"/>
  <c r="G153" i="3" s="1"/>
  <c r="E152" i="3"/>
  <c r="G152" i="3" s="1"/>
  <c r="E151" i="3"/>
  <c r="G151" i="3" s="1"/>
  <c r="E150" i="3"/>
  <c r="G150" i="3" s="1"/>
  <c r="E149" i="3"/>
  <c r="G149" i="3" s="1"/>
  <c r="E148" i="3"/>
  <c r="G148" i="3" s="1"/>
  <c r="E147" i="3"/>
  <c r="G147" i="3" s="1"/>
  <c r="E146" i="3"/>
  <c r="G146" i="3" s="1"/>
  <c r="E145" i="3"/>
  <c r="G145" i="3" s="1"/>
  <c r="E144" i="3"/>
  <c r="G144" i="3" s="1"/>
  <c r="E143" i="3"/>
  <c r="G143" i="3" s="1"/>
  <c r="E142" i="3"/>
  <c r="G142" i="3" s="1"/>
  <c r="E141" i="3"/>
  <c r="G141" i="3" s="1"/>
  <c r="E140" i="3"/>
  <c r="G140" i="3" s="1"/>
  <c r="E139" i="3"/>
  <c r="G139" i="3" s="1"/>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0" i="3"/>
  <c r="C159" i="3"/>
  <c r="C158" i="3"/>
  <c r="C157" i="3"/>
  <c r="C156" i="3"/>
  <c r="C155" i="3"/>
  <c r="C154" i="3"/>
  <c r="C153" i="3"/>
  <c r="C152" i="3"/>
  <c r="C151" i="3"/>
  <c r="C150" i="3"/>
  <c r="C149" i="3"/>
  <c r="C148" i="3"/>
  <c r="C147" i="3"/>
  <c r="C146" i="3"/>
  <c r="C145" i="3"/>
  <c r="C144" i="3"/>
  <c r="C143" i="3"/>
  <c r="C142" i="3"/>
  <c r="C141" i="3"/>
  <c r="C140" i="3"/>
  <c r="C139" i="3"/>
  <c r="E175" i="1"/>
  <c r="G175" i="1" s="1"/>
  <c r="H175" i="1"/>
  <c r="C201" i="1"/>
  <c r="C202" i="1"/>
  <c r="C203" i="1"/>
  <c r="C204" i="1"/>
  <c r="C205" i="1"/>
  <c r="E201" i="1"/>
  <c r="G201" i="1" s="1"/>
  <c r="E202" i="1"/>
  <c r="G202" i="1" s="1"/>
  <c r="E203" i="1"/>
  <c r="G203" i="1" s="1"/>
  <c r="E204" i="1"/>
  <c r="G204" i="1" s="1"/>
  <c r="E205" i="1"/>
  <c r="G205" i="1" s="1"/>
  <c r="H201" i="1"/>
  <c r="H202" i="1"/>
  <c r="H203" i="1"/>
  <c r="H204" i="1"/>
  <c r="H205" i="1"/>
  <c r="C195" i="1"/>
  <c r="E195" i="1"/>
  <c r="G195" i="1" s="1"/>
  <c r="H195" i="1"/>
  <c r="C196" i="1"/>
  <c r="E196" i="1"/>
  <c r="G196" i="1" s="1"/>
  <c r="H196" i="1"/>
  <c r="C197" i="1"/>
  <c r="E197" i="1"/>
  <c r="G197" i="1" s="1"/>
  <c r="H197" i="1"/>
  <c r="C198" i="1"/>
  <c r="C199" i="1"/>
  <c r="C200" i="1"/>
  <c r="E198" i="1"/>
  <c r="G198" i="1" s="1"/>
  <c r="E199" i="1"/>
  <c r="G199" i="1" s="1"/>
  <c r="E200" i="1"/>
  <c r="G200" i="1" s="1"/>
  <c r="H198" i="1"/>
  <c r="H199" i="1"/>
  <c r="H200" i="1"/>
  <c r="H194" i="1"/>
  <c r="E194" i="1"/>
  <c r="G194" i="1" s="1"/>
  <c r="C194" i="1"/>
  <c r="H193" i="1"/>
  <c r="E193" i="1"/>
  <c r="G193" i="1" s="1"/>
  <c r="C193" i="1"/>
  <c r="H192" i="1"/>
  <c r="E192" i="1"/>
  <c r="G192" i="1" s="1"/>
  <c r="C192" i="1"/>
  <c r="H191" i="1"/>
  <c r="E191" i="1"/>
  <c r="G191" i="1" s="1"/>
  <c r="C191" i="1"/>
  <c r="H190" i="1"/>
  <c r="E190" i="1"/>
  <c r="G190" i="1" s="1"/>
  <c r="C190" i="1"/>
  <c r="H189" i="1"/>
  <c r="E189" i="1"/>
  <c r="G189" i="1" s="1"/>
  <c r="C189" i="1"/>
  <c r="H188" i="1"/>
  <c r="E188" i="1"/>
  <c r="G188" i="1" s="1"/>
  <c r="C188" i="1"/>
  <c r="H187" i="1"/>
  <c r="E187" i="1"/>
  <c r="G187" i="1" s="1"/>
  <c r="C187" i="1"/>
  <c r="H186" i="1"/>
  <c r="E186" i="1"/>
  <c r="G186" i="1" s="1"/>
  <c r="C186" i="1"/>
  <c r="H185" i="1"/>
  <c r="E185" i="1"/>
  <c r="G185" i="1" s="1"/>
  <c r="C185" i="1"/>
  <c r="H184" i="1"/>
  <c r="E184" i="1"/>
  <c r="G184" i="1" s="1"/>
  <c r="C184" i="1"/>
  <c r="H183" i="1"/>
  <c r="E183" i="1"/>
  <c r="G183" i="1" s="1"/>
  <c r="C183" i="1"/>
  <c r="H182" i="1"/>
  <c r="E182" i="1"/>
  <c r="G182" i="1" s="1"/>
  <c r="C182" i="1"/>
  <c r="H181" i="1"/>
  <c r="E181" i="1"/>
  <c r="G181" i="1" s="1"/>
  <c r="C181" i="1"/>
  <c r="H180" i="1"/>
  <c r="E180" i="1"/>
  <c r="G180" i="1" s="1"/>
  <c r="C180" i="1"/>
  <c r="H179" i="1"/>
  <c r="E179" i="1"/>
  <c r="G179" i="1" s="1"/>
  <c r="C179" i="1"/>
  <c r="H178" i="1"/>
  <c r="E178" i="1"/>
  <c r="G178" i="1" s="1"/>
  <c r="C178" i="1"/>
  <c r="H177" i="1"/>
  <c r="E177" i="1"/>
  <c r="G177" i="1" s="1"/>
  <c r="C177" i="1"/>
  <c r="H176" i="1"/>
  <c r="E176" i="1"/>
  <c r="G176" i="1" s="1"/>
  <c r="C176" i="1"/>
  <c r="C175" i="1"/>
  <c r="C152" i="1"/>
  <c r="E152" i="1"/>
  <c r="G152" i="1" s="1"/>
  <c r="H152" i="1"/>
  <c r="C163" i="1"/>
  <c r="C164" i="1"/>
  <c r="C165" i="1"/>
  <c r="C166" i="1"/>
  <c r="C167" i="1"/>
  <c r="C168" i="1"/>
  <c r="C169" i="1"/>
  <c r="C170" i="1"/>
  <c r="C171" i="1"/>
  <c r="C172" i="1"/>
  <c r="C173" i="1"/>
  <c r="E163" i="1"/>
  <c r="G163" i="1" s="1"/>
  <c r="E164" i="1"/>
  <c r="G164" i="1" s="1"/>
  <c r="E165" i="1"/>
  <c r="G165" i="1" s="1"/>
  <c r="E166" i="1"/>
  <c r="G166" i="1" s="1"/>
  <c r="E167" i="1"/>
  <c r="G167" i="1" s="1"/>
  <c r="E168" i="1"/>
  <c r="G168" i="1" s="1"/>
  <c r="E169" i="1"/>
  <c r="G169" i="1" s="1"/>
  <c r="E170" i="1"/>
  <c r="G170" i="1" s="1"/>
  <c r="E171" i="1"/>
  <c r="G171" i="1" s="1"/>
  <c r="E172" i="1"/>
  <c r="G172" i="1" s="1"/>
  <c r="E173" i="1"/>
  <c r="G173" i="1" s="1"/>
  <c r="H163" i="1"/>
  <c r="H164" i="1"/>
  <c r="H165" i="1"/>
  <c r="H166" i="1"/>
  <c r="H167" i="1"/>
  <c r="H168" i="1"/>
  <c r="H169" i="1"/>
  <c r="H170" i="1"/>
  <c r="H171" i="1"/>
  <c r="H172" i="1"/>
  <c r="H173" i="1"/>
  <c r="C153" i="1"/>
  <c r="C154" i="1"/>
  <c r="C155" i="1"/>
  <c r="C156" i="1"/>
  <c r="C157" i="1"/>
  <c r="C158" i="1"/>
  <c r="C159" i="1"/>
  <c r="C160" i="1"/>
  <c r="C161" i="1"/>
  <c r="C162" i="1"/>
  <c r="E153" i="1"/>
  <c r="G153" i="1" s="1"/>
  <c r="E154" i="1"/>
  <c r="G154" i="1" s="1"/>
  <c r="E155" i="1"/>
  <c r="G155" i="1" s="1"/>
  <c r="E156" i="1"/>
  <c r="G156" i="1" s="1"/>
  <c r="E157" i="1"/>
  <c r="G157" i="1" s="1"/>
  <c r="E158" i="1"/>
  <c r="G158" i="1" s="1"/>
  <c r="E159" i="1"/>
  <c r="G159" i="1" s="1"/>
  <c r="E160" i="1"/>
  <c r="G160" i="1" s="1"/>
  <c r="E161" i="1"/>
  <c r="G161" i="1" s="1"/>
  <c r="E162" i="1"/>
  <c r="G162" i="1" s="1"/>
  <c r="H153" i="1"/>
  <c r="H154" i="1"/>
  <c r="H155" i="1"/>
  <c r="H156" i="1"/>
  <c r="H157" i="1"/>
  <c r="H158" i="1"/>
  <c r="H159" i="1"/>
  <c r="H160" i="1"/>
  <c r="H161" i="1"/>
  <c r="H162" i="1"/>
  <c r="C185" i="5"/>
  <c r="E185" i="5"/>
  <c r="G185" i="5" s="1"/>
  <c r="H185" i="5"/>
  <c r="H85" i="1"/>
  <c r="E85" i="1"/>
  <c r="G85" i="1" s="1"/>
  <c r="C85" i="1"/>
  <c r="H84" i="1"/>
  <c r="E84" i="1"/>
  <c r="G84" i="1" s="1"/>
  <c r="C84" i="1"/>
  <c r="E133" i="2" l="1"/>
  <c r="E126" i="2"/>
  <c r="H324" i="4" l="1"/>
  <c r="E324" i="4"/>
  <c r="G324" i="4" s="1"/>
  <c r="C324" i="4"/>
  <c r="H273" i="4"/>
  <c r="E273" i="4"/>
  <c r="G273" i="4" s="1"/>
  <c r="C273" i="4"/>
  <c r="H191" i="4"/>
  <c r="E191" i="4"/>
  <c r="G191" i="4" s="1"/>
  <c r="C191" i="4"/>
  <c r="C205" i="5" l="1"/>
  <c r="E205" i="5"/>
  <c r="G205" i="5" s="1"/>
  <c r="H205" i="5"/>
  <c r="C177" i="5"/>
  <c r="E177" i="5"/>
  <c r="G177" i="5" s="1"/>
  <c r="H177" i="5"/>
  <c r="C160" i="5"/>
  <c r="E160" i="5"/>
  <c r="G160" i="5" s="1"/>
  <c r="H160" i="5"/>
  <c r="C138" i="5"/>
  <c r="E138" i="5"/>
  <c r="G138" i="5" s="1"/>
  <c r="H138" i="5"/>
  <c r="C116" i="5"/>
  <c r="E116" i="5"/>
  <c r="G116" i="5" s="1"/>
  <c r="H116" i="5"/>
  <c r="C96" i="5"/>
  <c r="E96" i="5"/>
  <c r="G96" i="5" s="1"/>
  <c r="H96" i="5"/>
  <c r="C76" i="5"/>
  <c r="E76" i="5"/>
  <c r="G76" i="5" s="1"/>
  <c r="H76" i="5"/>
  <c r="C63" i="5"/>
  <c r="E63" i="5"/>
  <c r="G63" i="5" s="1"/>
  <c r="H63" i="5"/>
  <c r="C50" i="5"/>
  <c r="E50" i="5"/>
  <c r="G50" i="5" s="1"/>
  <c r="H50" i="5"/>
  <c r="C30" i="5"/>
  <c r="E30" i="5"/>
  <c r="G30" i="5" s="1"/>
  <c r="H30" i="5"/>
  <c r="C44" i="5" l="1"/>
  <c r="E44" i="5"/>
  <c r="G44" i="5" s="1"/>
  <c r="H44" i="5"/>
  <c r="C34" i="5"/>
  <c r="C35" i="5"/>
  <c r="C39" i="5"/>
  <c r="C36" i="5"/>
  <c r="C41" i="5"/>
  <c r="C42" i="5"/>
  <c r="E34" i="5"/>
  <c r="G34" i="5" s="1"/>
  <c r="E35" i="5"/>
  <c r="G35" i="5" s="1"/>
  <c r="E39" i="5"/>
  <c r="G39" i="5" s="1"/>
  <c r="E36" i="5"/>
  <c r="G36" i="5" s="1"/>
  <c r="E41" i="5"/>
  <c r="G41" i="5" s="1"/>
  <c r="E42" i="5"/>
  <c r="G42" i="5" s="1"/>
  <c r="H34" i="5"/>
  <c r="H35" i="5"/>
  <c r="H39" i="5"/>
  <c r="H36" i="5"/>
  <c r="H41" i="5"/>
  <c r="H42" i="5"/>
  <c r="H378" i="4"/>
  <c r="E378" i="4"/>
  <c r="G378" i="4" s="1"/>
  <c r="C378" i="4"/>
  <c r="H355" i="4"/>
  <c r="E355" i="4"/>
  <c r="G355" i="4" s="1"/>
  <c r="C355" i="4"/>
  <c r="H304" i="4"/>
  <c r="E304" i="4"/>
  <c r="G304" i="4" s="1"/>
  <c r="C304" i="4"/>
  <c r="H254" i="4"/>
  <c r="E254" i="4"/>
  <c r="G254" i="4" s="1"/>
  <c r="C254" i="4"/>
  <c r="H222" i="4"/>
  <c r="E222" i="4"/>
  <c r="G222" i="4" s="1"/>
  <c r="C222" i="4"/>
  <c r="H171" i="4"/>
  <c r="E171" i="4"/>
  <c r="G171" i="4" s="1"/>
  <c r="C171" i="4"/>
  <c r="H153" i="4"/>
  <c r="E153" i="4"/>
  <c r="G153" i="4" s="1"/>
  <c r="C153" i="4"/>
  <c r="H131" i="4"/>
  <c r="E131" i="4"/>
  <c r="G131" i="4" s="1"/>
  <c r="C131" i="4"/>
  <c r="H110" i="4"/>
  <c r="E110" i="4"/>
  <c r="G110" i="4" s="1"/>
  <c r="C110" i="4"/>
  <c r="H89" i="4"/>
  <c r="E89" i="4"/>
  <c r="G89" i="4" s="1"/>
  <c r="C89" i="4"/>
  <c r="H70" i="4"/>
  <c r="E70" i="4"/>
  <c r="G70" i="4" s="1"/>
  <c r="C70" i="4"/>
  <c r="H40" i="4"/>
  <c r="E40" i="4"/>
  <c r="G40" i="4" s="1"/>
  <c r="C40" i="4"/>
  <c r="H15" i="4"/>
  <c r="E15" i="4"/>
  <c r="G15" i="4" s="1"/>
  <c r="C15" i="4"/>
  <c r="H116" i="3"/>
  <c r="E116" i="3"/>
  <c r="G116" i="3" s="1"/>
  <c r="C116" i="3"/>
  <c r="H99" i="3"/>
  <c r="E99" i="3"/>
  <c r="G99" i="3" s="1"/>
  <c r="C99" i="3"/>
  <c r="H77" i="3"/>
  <c r="E77" i="3"/>
  <c r="G77" i="3" s="1"/>
  <c r="C77" i="3"/>
  <c r="H58" i="3"/>
  <c r="E58" i="3"/>
  <c r="G58" i="3" s="1"/>
  <c r="C58" i="3"/>
  <c r="H43" i="3"/>
  <c r="E43" i="3"/>
  <c r="G43" i="3" s="1"/>
  <c r="C43" i="3"/>
  <c r="H75" i="3"/>
  <c r="E75" i="3"/>
  <c r="G75" i="3" s="1"/>
  <c r="C75" i="3"/>
  <c r="H56" i="3"/>
  <c r="E56" i="3"/>
  <c r="G56" i="3" s="1"/>
  <c r="C56" i="3"/>
  <c r="H41" i="3"/>
  <c r="E41" i="3"/>
  <c r="G41" i="3" s="1"/>
  <c r="C41" i="3"/>
  <c r="C19" i="3"/>
  <c r="E19" i="3"/>
  <c r="G19" i="3" s="1"/>
  <c r="H19" i="3"/>
  <c r="E156" i="2"/>
  <c r="H225" i="5"/>
  <c r="H220" i="5"/>
  <c r="H211" i="5"/>
  <c r="H212" i="5"/>
  <c r="H224" i="5"/>
  <c r="H213" i="5"/>
  <c r="H214" i="5"/>
  <c r="H221" i="5"/>
  <c r="H222" i="5"/>
  <c r="H215" i="5"/>
  <c r="H216" i="5"/>
  <c r="H217" i="5"/>
  <c r="H218" i="5"/>
  <c r="H219" i="5"/>
  <c r="H223" i="5"/>
  <c r="H208" i="5"/>
  <c r="H209" i="5"/>
  <c r="H210" i="5"/>
  <c r="E225" i="5"/>
  <c r="G225" i="5" s="1"/>
  <c r="E220" i="5"/>
  <c r="G220" i="5" s="1"/>
  <c r="E211" i="5"/>
  <c r="G211" i="5" s="1"/>
  <c r="E212" i="5"/>
  <c r="G212" i="5" s="1"/>
  <c r="E224" i="5"/>
  <c r="G224" i="5" s="1"/>
  <c r="E213" i="5"/>
  <c r="G213" i="5" s="1"/>
  <c r="E214" i="5"/>
  <c r="G214" i="5" s="1"/>
  <c r="E221" i="5"/>
  <c r="G221" i="5" s="1"/>
  <c r="E222" i="5"/>
  <c r="G222" i="5" s="1"/>
  <c r="E215" i="5"/>
  <c r="G215" i="5" s="1"/>
  <c r="E216" i="5"/>
  <c r="G216" i="5" s="1"/>
  <c r="E217" i="5"/>
  <c r="G217" i="5" s="1"/>
  <c r="E218" i="5"/>
  <c r="G218" i="5" s="1"/>
  <c r="E219" i="5"/>
  <c r="G219" i="5" s="1"/>
  <c r="E223" i="5"/>
  <c r="G223" i="5" s="1"/>
  <c r="E208" i="5"/>
  <c r="G208" i="5" s="1"/>
  <c r="E209" i="5"/>
  <c r="E210" i="5"/>
  <c r="G210" i="5" s="1"/>
  <c r="C225" i="5"/>
  <c r="C220" i="5"/>
  <c r="C211" i="5"/>
  <c r="C212" i="5"/>
  <c r="C224" i="5"/>
  <c r="C213" i="5"/>
  <c r="C214" i="5"/>
  <c r="C221" i="5"/>
  <c r="C222" i="5"/>
  <c r="C215" i="5"/>
  <c r="C216" i="5"/>
  <c r="C217" i="5"/>
  <c r="C218" i="5"/>
  <c r="C219" i="5"/>
  <c r="C223" i="5"/>
  <c r="C208" i="5"/>
  <c r="C209" i="5"/>
  <c r="C210" i="5"/>
  <c r="G209" i="5"/>
  <c r="H392" i="4"/>
  <c r="H393" i="4"/>
  <c r="H394" i="4"/>
  <c r="H395" i="4"/>
  <c r="H396" i="4"/>
  <c r="H397" i="4"/>
  <c r="H398" i="4"/>
  <c r="H399" i="4"/>
  <c r="H400" i="4"/>
  <c r="H401" i="4"/>
  <c r="H402" i="4"/>
  <c r="H403" i="4"/>
  <c r="H404" i="4"/>
  <c r="H405" i="4"/>
  <c r="H406" i="4"/>
  <c r="H407" i="4"/>
  <c r="H408" i="4"/>
  <c r="H409" i="4"/>
  <c r="E392" i="4"/>
  <c r="G392" i="4" s="1"/>
  <c r="E393" i="4"/>
  <c r="G393" i="4" s="1"/>
  <c r="E394" i="4"/>
  <c r="G394" i="4" s="1"/>
  <c r="E395" i="4"/>
  <c r="G395" i="4" s="1"/>
  <c r="E396" i="4"/>
  <c r="G396" i="4" s="1"/>
  <c r="E397" i="4"/>
  <c r="G397" i="4" s="1"/>
  <c r="E398" i="4"/>
  <c r="G398" i="4" s="1"/>
  <c r="E399" i="4"/>
  <c r="G399" i="4" s="1"/>
  <c r="E400" i="4"/>
  <c r="G400" i="4" s="1"/>
  <c r="E401" i="4"/>
  <c r="G401" i="4" s="1"/>
  <c r="E402" i="4"/>
  <c r="G402" i="4" s="1"/>
  <c r="E403" i="4"/>
  <c r="G403" i="4" s="1"/>
  <c r="E404" i="4"/>
  <c r="G404" i="4" s="1"/>
  <c r="E405" i="4"/>
  <c r="G405" i="4" s="1"/>
  <c r="E406" i="4"/>
  <c r="G406" i="4" s="1"/>
  <c r="E407" i="4"/>
  <c r="G407" i="4" s="1"/>
  <c r="E408" i="4"/>
  <c r="G408" i="4" s="1"/>
  <c r="E409" i="4"/>
  <c r="G409" i="4" s="1"/>
  <c r="C392" i="4"/>
  <c r="C393" i="4"/>
  <c r="C394" i="4"/>
  <c r="C395" i="4"/>
  <c r="C396" i="4"/>
  <c r="C397" i="4"/>
  <c r="C398" i="4"/>
  <c r="C399" i="4"/>
  <c r="C400" i="4"/>
  <c r="C401" i="4"/>
  <c r="C402" i="4"/>
  <c r="C403" i="4"/>
  <c r="C404" i="4"/>
  <c r="C405" i="4"/>
  <c r="C406" i="4"/>
  <c r="C407" i="4"/>
  <c r="C408" i="4"/>
  <c r="C409" i="4"/>
  <c r="H121" i="3"/>
  <c r="H122" i="3"/>
  <c r="H123" i="3"/>
  <c r="H124" i="3"/>
  <c r="H125" i="3"/>
  <c r="H126" i="3"/>
  <c r="H127" i="3"/>
  <c r="H128" i="3"/>
  <c r="H129" i="3"/>
  <c r="H130" i="3"/>
  <c r="H131" i="3"/>
  <c r="H132" i="3"/>
  <c r="H133" i="3"/>
  <c r="H134" i="3"/>
  <c r="H135" i="3"/>
  <c r="H136" i="3"/>
  <c r="H137" i="3"/>
  <c r="E121" i="3"/>
  <c r="G121" i="3" s="1"/>
  <c r="E122" i="3"/>
  <c r="G122" i="3" s="1"/>
  <c r="E123" i="3"/>
  <c r="G123" i="3" s="1"/>
  <c r="E124" i="3"/>
  <c r="G124" i="3" s="1"/>
  <c r="E125" i="3"/>
  <c r="G125" i="3" s="1"/>
  <c r="E126" i="3"/>
  <c r="G126" i="3" s="1"/>
  <c r="E127" i="3"/>
  <c r="G127" i="3" s="1"/>
  <c r="E128" i="3"/>
  <c r="G128" i="3" s="1"/>
  <c r="E129" i="3"/>
  <c r="G129" i="3" s="1"/>
  <c r="E130" i="3"/>
  <c r="G130" i="3" s="1"/>
  <c r="E131" i="3"/>
  <c r="G131" i="3" s="1"/>
  <c r="E132" i="3"/>
  <c r="G132" i="3" s="1"/>
  <c r="E133" i="3"/>
  <c r="G133" i="3" s="1"/>
  <c r="E134" i="3"/>
  <c r="G134" i="3" s="1"/>
  <c r="E135" i="3"/>
  <c r="G135" i="3" s="1"/>
  <c r="E136" i="3"/>
  <c r="G136" i="3" s="1"/>
  <c r="E137" i="3"/>
  <c r="G137" i="3" s="1"/>
  <c r="C120" i="3"/>
  <c r="C121" i="3"/>
  <c r="C122" i="3"/>
  <c r="C123" i="3"/>
  <c r="C124" i="3"/>
  <c r="C125" i="3"/>
  <c r="C126" i="3"/>
  <c r="C127" i="3"/>
  <c r="C128" i="3"/>
  <c r="C129" i="3"/>
  <c r="C130" i="3"/>
  <c r="C131" i="3"/>
  <c r="C132" i="3"/>
  <c r="C133" i="3"/>
  <c r="C134" i="3"/>
  <c r="C135" i="3"/>
  <c r="C136" i="3"/>
  <c r="C137" i="3"/>
  <c r="C133" i="1"/>
  <c r="C134" i="1"/>
  <c r="C135" i="1"/>
  <c r="C136" i="1"/>
  <c r="C137" i="1"/>
  <c r="C138" i="1"/>
  <c r="C139" i="1"/>
  <c r="C140" i="1"/>
  <c r="C141" i="1"/>
  <c r="C142" i="1"/>
  <c r="C143" i="1"/>
  <c r="C144" i="1"/>
  <c r="C145" i="1"/>
  <c r="C146" i="1"/>
  <c r="C147" i="1"/>
  <c r="C148" i="1"/>
  <c r="C149" i="1"/>
  <c r="C150" i="1"/>
  <c r="E134" i="1"/>
  <c r="G134" i="1" s="1"/>
  <c r="E135" i="1"/>
  <c r="G135" i="1" s="1"/>
  <c r="E136" i="1"/>
  <c r="G136" i="1" s="1"/>
  <c r="E137" i="1"/>
  <c r="G137" i="1" s="1"/>
  <c r="E138" i="1"/>
  <c r="G138" i="1" s="1"/>
  <c r="E139" i="1"/>
  <c r="G139" i="1" s="1"/>
  <c r="E140" i="1"/>
  <c r="G140" i="1" s="1"/>
  <c r="E141" i="1"/>
  <c r="G141" i="1" s="1"/>
  <c r="E142" i="1"/>
  <c r="G142" i="1" s="1"/>
  <c r="E143" i="1"/>
  <c r="G143" i="1" s="1"/>
  <c r="E144" i="1"/>
  <c r="G144" i="1" s="1"/>
  <c r="E145" i="1"/>
  <c r="G145" i="1" s="1"/>
  <c r="E146" i="1"/>
  <c r="G146" i="1" s="1"/>
  <c r="E147" i="1"/>
  <c r="G147" i="1" s="1"/>
  <c r="E148" i="1"/>
  <c r="G148" i="1" s="1"/>
  <c r="E149" i="1"/>
  <c r="G149" i="1" s="1"/>
  <c r="E150" i="1"/>
  <c r="G150" i="1" s="1"/>
  <c r="H134" i="1"/>
  <c r="H135" i="1"/>
  <c r="H136" i="1"/>
  <c r="H137" i="1"/>
  <c r="H138" i="1"/>
  <c r="H139" i="1"/>
  <c r="H140" i="1"/>
  <c r="H141" i="1"/>
  <c r="H142" i="1"/>
  <c r="H143" i="1"/>
  <c r="H144" i="1"/>
  <c r="H145" i="1"/>
  <c r="H146" i="1"/>
  <c r="H147" i="1"/>
  <c r="H148" i="1"/>
  <c r="H149" i="1"/>
  <c r="H150" i="1"/>
  <c r="H7" i="7" l="1"/>
  <c r="H8" i="7"/>
  <c r="H9" i="7"/>
  <c r="H19" i="7"/>
  <c r="H20" i="7"/>
  <c r="H21" i="7"/>
  <c r="H22" i="7"/>
  <c r="H23" i="7"/>
  <c r="H24" i="7"/>
  <c r="H25" i="7"/>
  <c r="H26" i="7"/>
  <c r="H27" i="7"/>
  <c r="H28" i="7"/>
  <c r="H29" i="7"/>
  <c r="H30" i="7"/>
  <c r="H31" i="7"/>
  <c r="H32" i="7"/>
  <c r="H33" i="7"/>
  <c r="H34" i="7"/>
  <c r="H35" i="7"/>
  <c r="H36" i="7"/>
  <c r="H7" i="6"/>
  <c r="H8" i="6"/>
  <c r="H9" i="6"/>
  <c r="H10" i="6"/>
  <c r="H11" i="6"/>
  <c r="H12" i="6"/>
  <c r="H13" i="6"/>
  <c r="H15" i="6"/>
  <c r="H16" i="6"/>
  <c r="H17" i="6"/>
  <c r="H18" i="6"/>
  <c r="H19" i="6"/>
  <c r="H20" i="6"/>
  <c r="H7" i="5"/>
  <c r="H8" i="5"/>
  <c r="H10" i="5"/>
  <c r="H9" i="5"/>
  <c r="H11" i="5"/>
  <c r="H12" i="5"/>
  <c r="H17" i="5"/>
  <c r="H14" i="5"/>
  <c r="H13" i="5"/>
  <c r="H15" i="5"/>
  <c r="H16" i="5"/>
  <c r="H19" i="5"/>
  <c r="H20" i="5"/>
  <c r="H18" i="5"/>
  <c r="H21" i="5"/>
  <c r="H22" i="5"/>
  <c r="H24" i="5"/>
  <c r="H23" i="5"/>
  <c r="H25" i="5"/>
  <c r="H26" i="5"/>
  <c r="H28" i="5"/>
  <c r="H29" i="5"/>
  <c r="H27" i="5"/>
  <c r="H31" i="5"/>
  <c r="H32" i="5"/>
  <c r="H33" i="5"/>
  <c r="H37" i="5"/>
  <c r="H38" i="5"/>
  <c r="H40" i="5"/>
  <c r="H43" i="5"/>
  <c r="H46" i="5"/>
  <c r="H45" i="5"/>
  <c r="H47" i="5"/>
  <c r="H48" i="5"/>
  <c r="H49" i="5"/>
  <c r="H51" i="5"/>
  <c r="H65" i="5"/>
  <c r="H66" i="5"/>
  <c r="H67" i="5"/>
  <c r="H68" i="5"/>
  <c r="H69" i="5"/>
  <c r="H70" i="5"/>
  <c r="H71" i="5"/>
  <c r="H72" i="5"/>
  <c r="H74" i="5"/>
  <c r="H75" i="5"/>
  <c r="H73" i="5"/>
  <c r="H77" i="5"/>
  <c r="H52" i="5"/>
  <c r="H53" i="5"/>
  <c r="H55" i="5"/>
  <c r="H56" i="5"/>
  <c r="H57" i="5"/>
  <c r="H58" i="5"/>
  <c r="H59" i="5"/>
  <c r="H61" i="5"/>
  <c r="H62" i="5"/>
  <c r="H60" i="5"/>
  <c r="H64" i="5"/>
  <c r="H78" i="5"/>
  <c r="H79" i="5"/>
  <c r="H80" i="5"/>
  <c r="H81" i="5"/>
  <c r="H85" i="5"/>
  <c r="H82" i="5"/>
  <c r="H83" i="5"/>
  <c r="H84" i="5"/>
  <c r="H86" i="5"/>
  <c r="H87" i="5"/>
  <c r="H88" i="5"/>
  <c r="H89" i="5"/>
  <c r="H90" i="5"/>
  <c r="H91" i="5"/>
  <c r="H92" i="5"/>
  <c r="H94" i="5"/>
  <c r="H95" i="5"/>
  <c r="H93" i="5"/>
  <c r="H97" i="5"/>
  <c r="H98" i="5"/>
  <c r="H99" i="5"/>
  <c r="H100" i="5"/>
  <c r="H101" i="5"/>
  <c r="H105" i="5"/>
  <c r="H102" i="5"/>
  <c r="H103" i="5"/>
  <c r="H104" i="5"/>
  <c r="H106" i="5"/>
  <c r="H107" i="5"/>
  <c r="H108" i="5"/>
  <c r="H109" i="5"/>
  <c r="H110" i="5"/>
  <c r="H111" i="5"/>
  <c r="H112" i="5"/>
  <c r="H114" i="5"/>
  <c r="H115" i="5"/>
  <c r="H113" i="5"/>
  <c r="H117" i="5"/>
  <c r="H118" i="5"/>
  <c r="H119" i="5"/>
  <c r="H120" i="5"/>
  <c r="H121" i="5"/>
  <c r="H122" i="5"/>
  <c r="H127" i="5"/>
  <c r="H124" i="5"/>
  <c r="H123" i="5"/>
  <c r="H125" i="5"/>
  <c r="H126" i="5"/>
  <c r="H128" i="5"/>
  <c r="H129" i="5"/>
  <c r="H130" i="5"/>
  <c r="H131" i="5"/>
  <c r="H132" i="5"/>
  <c r="H133" i="5"/>
  <c r="H134" i="5"/>
  <c r="H136" i="5"/>
  <c r="H137" i="5"/>
  <c r="H135" i="5"/>
  <c r="H139" i="5"/>
  <c r="H140" i="5"/>
  <c r="H141" i="5"/>
  <c r="H142" i="5"/>
  <c r="H143" i="5"/>
  <c r="H144" i="5"/>
  <c r="H149" i="5"/>
  <c r="H146" i="5"/>
  <c r="H145" i="5"/>
  <c r="H147" i="5"/>
  <c r="H148" i="5"/>
  <c r="H150" i="5"/>
  <c r="H151" i="5"/>
  <c r="H152" i="5"/>
  <c r="H153" i="5"/>
  <c r="H154" i="5"/>
  <c r="H155" i="5"/>
  <c r="H156" i="5"/>
  <c r="H158" i="5"/>
  <c r="H159" i="5"/>
  <c r="H157" i="5"/>
  <c r="H161" i="5"/>
  <c r="H162" i="5"/>
  <c r="H163" i="5"/>
  <c r="H164" i="5"/>
  <c r="H165" i="5"/>
  <c r="H166" i="5"/>
  <c r="H167" i="5"/>
  <c r="H168" i="5"/>
  <c r="H169" i="5"/>
  <c r="H171" i="5"/>
  <c r="H170" i="5"/>
  <c r="H172" i="5"/>
  <c r="H173" i="5"/>
  <c r="H175" i="5"/>
  <c r="H176" i="5"/>
  <c r="H174" i="5"/>
  <c r="H178" i="5"/>
  <c r="H179" i="5"/>
  <c r="H180" i="5"/>
  <c r="H182" i="5"/>
  <c r="H183" i="5"/>
  <c r="H181" i="5"/>
  <c r="H184" i="5"/>
  <c r="H186" i="5"/>
  <c r="H187" i="5"/>
  <c r="H192" i="5"/>
  <c r="H189" i="5"/>
  <c r="H188" i="5"/>
  <c r="H190" i="5"/>
  <c r="H191" i="5"/>
  <c r="H194" i="5"/>
  <c r="H195" i="5"/>
  <c r="H193" i="5"/>
  <c r="H196" i="5"/>
  <c r="H197" i="5"/>
  <c r="H199" i="5"/>
  <c r="H198" i="5"/>
  <c r="H200" i="5"/>
  <c r="H201" i="5"/>
  <c r="H203" i="5"/>
  <c r="H204" i="5"/>
  <c r="H202" i="5"/>
  <c r="H206" i="5"/>
  <c r="H7" i="4"/>
  <c r="H8" i="4"/>
  <c r="H9" i="4"/>
  <c r="H10" i="4"/>
  <c r="H11" i="4"/>
  <c r="H12" i="4"/>
  <c r="H13" i="4"/>
  <c r="H16" i="4"/>
  <c r="H17" i="4"/>
  <c r="H14" i="4"/>
  <c r="H18" i="4"/>
  <c r="H19" i="4"/>
  <c r="H20" i="4"/>
  <c r="H21" i="4"/>
  <c r="H22" i="4"/>
  <c r="H23" i="4"/>
  <c r="H24" i="4"/>
  <c r="H25" i="4"/>
  <c r="H26" i="4"/>
  <c r="H27" i="4"/>
  <c r="H28" i="4"/>
  <c r="H29" i="4"/>
  <c r="H30" i="4"/>
  <c r="H31" i="4"/>
  <c r="H32" i="4"/>
  <c r="H33" i="4"/>
  <c r="H34" i="4"/>
  <c r="H35" i="4"/>
  <c r="H36" i="4"/>
  <c r="H37" i="4"/>
  <c r="H38" i="4"/>
  <c r="H41" i="4"/>
  <c r="H42" i="4"/>
  <c r="H39" i="4"/>
  <c r="H43" i="4"/>
  <c r="H44" i="4"/>
  <c r="H45" i="4"/>
  <c r="H46" i="4"/>
  <c r="H47" i="4"/>
  <c r="H48" i="4"/>
  <c r="H49" i="4"/>
  <c r="H50" i="4"/>
  <c r="H51" i="4"/>
  <c r="H52" i="4"/>
  <c r="H53" i="4"/>
  <c r="H54" i="4"/>
  <c r="H55" i="4"/>
  <c r="H56" i="4"/>
  <c r="H57" i="4"/>
  <c r="H58" i="4"/>
  <c r="H59" i="4"/>
  <c r="H60" i="4"/>
  <c r="H61" i="4"/>
  <c r="H62" i="4"/>
  <c r="H63" i="4"/>
  <c r="H64" i="4"/>
  <c r="H65" i="4"/>
  <c r="H66" i="4"/>
  <c r="H67" i="4"/>
  <c r="H68" i="4"/>
  <c r="H71" i="4"/>
  <c r="H72" i="4"/>
  <c r="H69" i="4"/>
  <c r="H73" i="4"/>
  <c r="H74" i="4"/>
  <c r="H75" i="4"/>
  <c r="H76" i="4"/>
  <c r="H77" i="4"/>
  <c r="H78" i="4"/>
  <c r="H79" i="4"/>
  <c r="H80" i="4"/>
  <c r="H81" i="4"/>
  <c r="H82" i="4"/>
  <c r="H83" i="4"/>
  <c r="H84" i="4"/>
  <c r="H85" i="4"/>
  <c r="H86" i="4"/>
  <c r="H87" i="4"/>
  <c r="H90" i="4"/>
  <c r="H91" i="4"/>
  <c r="H88" i="4"/>
  <c r="H92" i="4"/>
  <c r="H93" i="4"/>
  <c r="H94" i="4"/>
  <c r="H95" i="4"/>
  <c r="H96" i="4"/>
  <c r="H97" i="4"/>
  <c r="H98" i="4"/>
  <c r="H99" i="4"/>
  <c r="H100" i="4"/>
  <c r="H101" i="4"/>
  <c r="H102" i="4"/>
  <c r="H103" i="4"/>
  <c r="H104" i="4"/>
  <c r="H105" i="4"/>
  <c r="H106" i="4"/>
  <c r="H107" i="4"/>
  <c r="H108" i="4"/>
  <c r="H111" i="4"/>
  <c r="H112" i="4"/>
  <c r="H109" i="4"/>
  <c r="H113" i="4"/>
  <c r="H114" i="4"/>
  <c r="H115" i="4"/>
  <c r="H116" i="4"/>
  <c r="H117" i="4"/>
  <c r="H118" i="4"/>
  <c r="H119" i="4"/>
  <c r="H120" i="4"/>
  <c r="H121" i="4"/>
  <c r="H122" i="4"/>
  <c r="H123" i="4"/>
  <c r="H124" i="4"/>
  <c r="H125" i="4"/>
  <c r="H126" i="4"/>
  <c r="H127" i="4"/>
  <c r="H128" i="4"/>
  <c r="H129" i="4"/>
  <c r="H132" i="4"/>
  <c r="H133" i="4"/>
  <c r="H130" i="4"/>
  <c r="H134" i="4"/>
  <c r="H135" i="4"/>
  <c r="H136" i="4"/>
  <c r="H137" i="4"/>
  <c r="H138" i="4"/>
  <c r="H139" i="4"/>
  <c r="H140" i="4"/>
  <c r="H141" i="4"/>
  <c r="H142" i="4"/>
  <c r="H143" i="4"/>
  <c r="H144" i="4"/>
  <c r="H145" i="4"/>
  <c r="H146" i="4"/>
  <c r="H147" i="4"/>
  <c r="H148" i="4"/>
  <c r="H149" i="4"/>
  <c r="H150" i="4"/>
  <c r="H151" i="4"/>
  <c r="H154" i="4"/>
  <c r="H155" i="4"/>
  <c r="H152" i="4"/>
  <c r="H156" i="4"/>
  <c r="H157" i="4"/>
  <c r="H158" i="4"/>
  <c r="H159" i="4"/>
  <c r="H160" i="4"/>
  <c r="H161" i="4"/>
  <c r="H162" i="4"/>
  <c r="H163" i="4"/>
  <c r="H164" i="4"/>
  <c r="H165" i="4"/>
  <c r="H166" i="4"/>
  <c r="H167" i="4"/>
  <c r="H168" i="4"/>
  <c r="H169" i="4"/>
  <c r="H173" i="4"/>
  <c r="H174" i="4"/>
  <c r="H170" i="4"/>
  <c r="H172" i="4"/>
  <c r="H175" i="4"/>
  <c r="H176" i="4"/>
  <c r="H177" i="4"/>
  <c r="H178" i="4"/>
  <c r="H179" i="4"/>
  <c r="H181" i="4"/>
  <c r="H183" i="4"/>
  <c r="H184" i="4"/>
  <c r="H185" i="4"/>
  <c r="H186" i="4"/>
  <c r="H182" i="4"/>
  <c r="H187" i="4"/>
  <c r="H188" i="4"/>
  <c r="H189" i="4"/>
  <c r="H190" i="4"/>
  <c r="H192" i="4"/>
  <c r="H180" i="4"/>
  <c r="H193" i="4"/>
  <c r="H194" i="4"/>
  <c r="H195" i="4"/>
  <c r="H200" i="4"/>
  <c r="H196" i="4"/>
  <c r="H205" i="4"/>
  <c r="H197" i="4"/>
  <c r="H198" i="4"/>
  <c r="H199" i="4"/>
  <c r="H201" i="4"/>
  <c r="H202" i="4"/>
  <c r="H203" i="4"/>
  <c r="H204" i="4"/>
  <c r="H206" i="4"/>
  <c r="H207" i="4"/>
  <c r="H208" i="4"/>
  <c r="H209" i="4"/>
  <c r="H210" i="4"/>
  <c r="H211" i="4"/>
  <c r="H212" i="4"/>
  <c r="H213" i="4"/>
  <c r="H214" i="4"/>
  <c r="H215" i="4"/>
  <c r="H216" i="4"/>
  <c r="H217" i="4"/>
  <c r="H218" i="4"/>
  <c r="H219" i="4"/>
  <c r="H223" i="4"/>
  <c r="H224" i="4"/>
  <c r="H221" i="4"/>
  <c r="H220"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3" i="4"/>
  <c r="H255" i="4"/>
  <c r="H252" i="4"/>
  <c r="H256" i="4"/>
  <c r="H257" i="4"/>
  <c r="H258" i="4"/>
  <c r="H259" i="4"/>
  <c r="H260" i="4"/>
  <c r="H261" i="4"/>
  <c r="H263" i="4"/>
  <c r="H265" i="4"/>
  <c r="H266" i="4"/>
  <c r="H267" i="4"/>
  <c r="H268" i="4"/>
  <c r="H264" i="4"/>
  <c r="H269" i="4"/>
  <c r="H270" i="4"/>
  <c r="H271" i="4"/>
  <c r="H272" i="4"/>
  <c r="H274" i="4"/>
  <c r="H262" i="4"/>
  <c r="H275" i="4"/>
  <c r="H276" i="4"/>
  <c r="H277" i="4"/>
  <c r="H282" i="4"/>
  <c r="H278" i="4"/>
  <c r="H286" i="4"/>
  <c r="H279" i="4"/>
  <c r="H280" i="4"/>
  <c r="H281" i="4"/>
  <c r="H283" i="4"/>
  <c r="H284" i="4"/>
  <c r="H285" i="4"/>
  <c r="H287" i="4"/>
  <c r="H288" i="4"/>
  <c r="H289" i="4"/>
  <c r="H290" i="4"/>
  <c r="H291" i="4"/>
  <c r="H292" i="4"/>
  <c r="H293" i="4"/>
  <c r="H294" i="4"/>
  <c r="H295" i="4"/>
  <c r="H296" i="4"/>
  <c r="H297" i="4"/>
  <c r="H298" i="4"/>
  <c r="H299" i="4"/>
  <c r="H300" i="4"/>
  <c r="H301" i="4"/>
  <c r="H305" i="4"/>
  <c r="H306" i="4"/>
  <c r="H303" i="4"/>
  <c r="H302" i="4"/>
  <c r="H307" i="4"/>
  <c r="H308" i="4"/>
  <c r="H309" i="4"/>
  <c r="H310" i="4"/>
  <c r="H311" i="4"/>
  <c r="H312" i="4"/>
  <c r="H314" i="4"/>
  <c r="H316" i="4"/>
  <c r="H317" i="4"/>
  <c r="H318" i="4"/>
  <c r="H319" i="4"/>
  <c r="H315" i="4"/>
  <c r="H320" i="4"/>
  <c r="H321" i="4"/>
  <c r="H322" i="4"/>
  <c r="H323" i="4"/>
  <c r="H325" i="4"/>
  <c r="H313" i="4"/>
  <c r="H326" i="4"/>
  <c r="H327" i="4"/>
  <c r="H328" i="4"/>
  <c r="H333" i="4"/>
  <c r="H329" i="4"/>
  <c r="H337" i="4"/>
  <c r="H330" i="4"/>
  <c r="H331" i="4"/>
  <c r="H332" i="4"/>
  <c r="H334" i="4"/>
  <c r="H335" i="4"/>
  <c r="H336" i="4"/>
  <c r="H338" i="4"/>
  <c r="H339" i="4"/>
  <c r="H340" i="4"/>
  <c r="H341" i="4"/>
  <c r="H342" i="4"/>
  <c r="H343" i="4"/>
  <c r="H344" i="4"/>
  <c r="H345" i="4"/>
  <c r="H346" i="4"/>
  <c r="H347" i="4"/>
  <c r="H348" i="4"/>
  <c r="H349" i="4"/>
  <c r="H350" i="4"/>
  <c r="H351" i="4"/>
  <c r="H352" i="4"/>
  <c r="H356" i="4"/>
  <c r="H357" i="4"/>
  <c r="H354" i="4"/>
  <c r="H353" i="4"/>
  <c r="H358" i="4"/>
  <c r="H359" i="4"/>
  <c r="H360" i="4"/>
  <c r="H361" i="4"/>
  <c r="H362" i="4"/>
  <c r="H365" i="4"/>
  <c r="H363" i="4"/>
  <c r="H364" i="4"/>
  <c r="H366" i="4"/>
  <c r="H367" i="4"/>
  <c r="H368" i="4"/>
  <c r="H369" i="4"/>
  <c r="H370" i="4"/>
  <c r="H371" i="4"/>
  <c r="H372" i="4"/>
  <c r="H373" i="4"/>
  <c r="H374" i="4"/>
  <c r="H375" i="4"/>
  <c r="H379" i="4"/>
  <c r="H380" i="4"/>
  <c r="H377" i="4"/>
  <c r="H376" i="4"/>
  <c r="H381" i="4"/>
  <c r="H382" i="4"/>
  <c r="H383" i="4"/>
  <c r="H385" i="4"/>
  <c r="H386" i="4"/>
  <c r="H387" i="4"/>
  <c r="H388" i="4"/>
  <c r="H384" i="4"/>
  <c r="H389" i="4"/>
  <c r="H390" i="4"/>
  <c r="H7" i="3"/>
  <c r="H8" i="3"/>
  <c r="H9" i="3"/>
  <c r="H10" i="3"/>
  <c r="H11" i="3"/>
  <c r="H12" i="3"/>
  <c r="H13" i="3"/>
  <c r="H14" i="3"/>
  <c r="H15" i="3"/>
  <c r="H16" i="3"/>
  <c r="H17" i="3"/>
  <c r="H20" i="3"/>
  <c r="H18" i="3"/>
  <c r="H21" i="3"/>
  <c r="H22" i="3"/>
  <c r="H23" i="3"/>
  <c r="H24" i="3"/>
  <c r="H25" i="3"/>
  <c r="H26" i="3"/>
  <c r="H28" i="3"/>
  <c r="H29" i="3"/>
  <c r="H30" i="3"/>
  <c r="H27" i="3"/>
  <c r="H31" i="3"/>
  <c r="H32" i="3"/>
  <c r="H33" i="3"/>
  <c r="H34" i="3"/>
  <c r="H35" i="3"/>
  <c r="H36" i="3"/>
  <c r="H37" i="3"/>
  <c r="H38" i="3"/>
  <c r="H39" i="3"/>
  <c r="H40" i="3"/>
  <c r="H44" i="3"/>
  <c r="H42" i="3"/>
  <c r="H45" i="3"/>
  <c r="H46" i="3"/>
  <c r="H47" i="3"/>
  <c r="H48" i="3"/>
  <c r="H49" i="3"/>
  <c r="H50" i="3"/>
  <c r="H51" i="3"/>
  <c r="H52" i="3"/>
  <c r="H53" i="3"/>
  <c r="H54" i="3"/>
  <c r="H55" i="3"/>
  <c r="H59" i="3"/>
  <c r="H57" i="3"/>
  <c r="H60" i="3"/>
  <c r="H61" i="3"/>
  <c r="H62" i="3"/>
  <c r="H64" i="3"/>
  <c r="H63" i="3"/>
  <c r="H65" i="3"/>
  <c r="H66" i="3"/>
  <c r="H67" i="3"/>
  <c r="H68" i="3"/>
  <c r="H69" i="3"/>
  <c r="H70" i="3"/>
  <c r="H71" i="3"/>
  <c r="H72" i="3"/>
  <c r="H73" i="3"/>
  <c r="H74" i="3"/>
  <c r="H78" i="3"/>
  <c r="H76" i="3"/>
  <c r="H79" i="3"/>
  <c r="H80" i="3"/>
  <c r="H81" i="3"/>
  <c r="H84" i="3"/>
  <c r="H85" i="3"/>
  <c r="H86" i="3"/>
  <c r="H83" i="3"/>
  <c r="H87" i="3"/>
  <c r="H88" i="3"/>
  <c r="H89" i="3"/>
  <c r="H90" i="3"/>
  <c r="H91" i="3"/>
  <c r="H92" i="3"/>
  <c r="H93" i="3"/>
  <c r="H94" i="3"/>
  <c r="H95" i="3"/>
  <c r="H96" i="3"/>
  <c r="H97" i="3"/>
  <c r="H100" i="3"/>
  <c r="H98" i="3"/>
  <c r="H101" i="3"/>
  <c r="H102" i="3"/>
  <c r="H103" i="3"/>
  <c r="H104" i="3"/>
  <c r="H105" i="3"/>
  <c r="H106" i="3"/>
  <c r="H107" i="3"/>
  <c r="H108" i="3"/>
  <c r="H109" i="3"/>
  <c r="H110" i="3"/>
  <c r="H111" i="3"/>
  <c r="H112" i="3"/>
  <c r="H113" i="3"/>
  <c r="H114" i="3"/>
  <c r="H117" i="3"/>
  <c r="H115" i="3"/>
  <c r="H118" i="3"/>
  <c r="H7" i="1"/>
  <c r="H8" i="1"/>
  <c r="H9" i="1"/>
  <c r="H10" i="1"/>
  <c r="H11" i="1"/>
  <c r="H12" i="1"/>
  <c r="H14" i="1"/>
  <c r="H15" i="1"/>
  <c r="H16" i="1"/>
  <c r="H17" i="1"/>
  <c r="H18" i="1"/>
  <c r="H19" i="1"/>
  <c r="H20" i="1"/>
  <c r="H21" i="1"/>
  <c r="H22" i="1"/>
  <c r="H23" i="1"/>
  <c r="H24" i="1"/>
  <c r="H25" i="1"/>
  <c r="H26" i="1"/>
  <c r="H27" i="1"/>
  <c r="H28" i="1"/>
  <c r="H29" i="1"/>
  <c r="H30" i="1"/>
  <c r="H32" i="1"/>
  <c r="H33" i="1"/>
  <c r="H34" i="1"/>
  <c r="H31" i="1"/>
  <c r="H35" i="1"/>
  <c r="H36" i="1"/>
  <c r="H37" i="1"/>
  <c r="H38" i="1"/>
  <c r="H39" i="1"/>
  <c r="H40" i="1"/>
  <c r="H41" i="1"/>
  <c r="H42" i="1"/>
  <c r="H43" i="1"/>
  <c r="H44" i="1"/>
  <c r="H45" i="1"/>
  <c r="H46" i="1"/>
  <c r="H47" i="1"/>
  <c r="H48" i="1"/>
  <c r="H49" i="1"/>
  <c r="H50" i="1"/>
  <c r="H51" i="1"/>
  <c r="H53" i="1"/>
  <c r="H54" i="1"/>
  <c r="H55" i="1"/>
  <c r="H52"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6" i="1"/>
  <c r="H87" i="1"/>
  <c r="H88" i="1"/>
  <c r="H89" i="1"/>
  <c r="H90" i="1"/>
  <c r="H91" i="1"/>
  <c r="H92" i="1"/>
  <c r="H93" i="1"/>
  <c r="H95" i="1"/>
  <c r="H98" i="1"/>
  <c r="H99" i="1"/>
  <c r="H100" i="1"/>
  <c r="H96" i="1"/>
  <c r="H101" i="1"/>
  <c r="H102" i="1"/>
  <c r="H103" i="1"/>
  <c r="H104" i="1"/>
  <c r="H105" i="1"/>
  <c r="H106" i="1"/>
  <c r="H107" i="1"/>
  <c r="H108" i="1"/>
  <c r="H109" i="1"/>
  <c r="H110" i="1"/>
  <c r="H111" i="1"/>
  <c r="H112" i="1"/>
  <c r="H113" i="1"/>
  <c r="H114" i="1"/>
  <c r="H115" i="1"/>
  <c r="H117" i="1"/>
  <c r="H118" i="1"/>
  <c r="H119" i="1"/>
  <c r="H116" i="1"/>
  <c r="H120" i="1"/>
  <c r="H121" i="1"/>
  <c r="H122" i="1"/>
  <c r="H123" i="1"/>
  <c r="H124" i="1"/>
  <c r="H125" i="1"/>
  <c r="H126" i="1"/>
  <c r="H127" i="1"/>
  <c r="H128" i="1"/>
  <c r="H129" i="1"/>
  <c r="H130" i="1"/>
  <c r="H131" i="1"/>
  <c r="E7" i="1"/>
  <c r="E8" i="1"/>
  <c r="E9" i="1"/>
  <c r="E10" i="1"/>
  <c r="E11" i="1"/>
  <c r="E12" i="1"/>
  <c r="E14" i="1"/>
  <c r="E15" i="1"/>
  <c r="E16" i="1"/>
  <c r="E17" i="1"/>
  <c r="E18" i="1"/>
  <c r="E19" i="1"/>
  <c r="E20" i="1"/>
  <c r="E21" i="1"/>
  <c r="E22" i="1"/>
  <c r="E23" i="1"/>
  <c r="E24" i="1"/>
  <c r="E25" i="1"/>
  <c r="E26" i="1"/>
  <c r="E27" i="1"/>
  <c r="E28" i="1"/>
  <c r="E29" i="1"/>
  <c r="E30" i="1"/>
  <c r="E32" i="1"/>
  <c r="E33" i="1"/>
  <c r="E34" i="1"/>
  <c r="E31" i="1"/>
  <c r="E35" i="1"/>
  <c r="E36" i="1"/>
  <c r="E37" i="1"/>
  <c r="E38" i="1"/>
  <c r="E39" i="1"/>
  <c r="E40" i="1"/>
  <c r="E41" i="1"/>
  <c r="E42" i="1"/>
  <c r="E43" i="1"/>
  <c r="E44" i="1"/>
  <c r="E45" i="1"/>
  <c r="E46" i="1"/>
  <c r="E47" i="1"/>
  <c r="E48" i="1"/>
  <c r="E49" i="1"/>
  <c r="E50" i="1"/>
  <c r="E51" i="1"/>
  <c r="E53" i="1"/>
  <c r="E54" i="1"/>
  <c r="E55" i="1"/>
  <c r="E52"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6" i="1"/>
  <c r="E87" i="1"/>
  <c r="E88" i="1"/>
  <c r="E89" i="1"/>
  <c r="E90" i="1"/>
  <c r="E91" i="1"/>
  <c r="E92" i="1"/>
  <c r="E93" i="1"/>
  <c r="E95" i="1"/>
  <c r="E98" i="1"/>
  <c r="E99" i="1"/>
  <c r="E100" i="1"/>
  <c r="E96" i="1"/>
  <c r="E101" i="1"/>
  <c r="E102" i="1"/>
  <c r="E103" i="1"/>
  <c r="E104" i="1"/>
  <c r="E105" i="1"/>
  <c r="E106" i="1"/>
  <c r="E107" i="1"/>
  <c r="E108" i="1"/>
  <c r="E109" i="1"/>
  <c r="E110" i="1"/>
  <c r="E111" i="1"/>
  <c r="E112" i="1"/>
  <c r="E113" i="1"/>
  <c r="E114" i="1"/>
  <c r="E115" i="1"/>
  <c r="E117" i="1"/>
  <c r="E118" i="1"/>
  <c r="E119" i="1"/>
  <c r="E116" i="1"/>
  <c r="E120" i="1"/>
  <c r="E121" i="1"/>
  <c r="E122" i="1"/>
  <c r="E123" i="1"/>
  <c r="E124" i="1"/>
  <c r="E125" i="1"/>
  <c r="E126" i="1"/>
  <c r="E127" i="1"/>
  <c r="E128" i="1"/>
  <c r="E129" i="1"/>
  <c r="E130" i="1"/>
  <c r="E131" i="1"/>
  <c r="E7" i="3"/>
  <c r="E8" i="3"/>
  <c r="E9" i="3"/>
  <c r="E10" i="3"/>
  <c r="E11" i="3"/>
  <c r="E12" i="3"/>
  <c r="E13" i="3"/>
  <c r="E14" i="3"/>
  <c r="E15" i="3"/>
  <c r="E16" i="3"/>
  <c r="E17" i="3"/>
  <c r="E20" i="3"/>
  <c r="E18" i="3"/>
  <c r="E21" i="3"/>
  <c r="E22" i="3"/>
  <c r="E23" i="3"/>
  <c r="E24" i="3"/>
  <c r="E25" i="3"/>
  <c r="E26" i="3"/>
  <c r="E28" i="3"/>
  <c r="E29" i="3"/>
  <c r="E30" i="3"/>
  <c r="E27" i="3"/>
  <c r="E31" i="3"/>
  <c r="E32" i="3"/>
  <c r="E33" i="3"/>
  <c r="E34" i="3"/>
  <c r="E35" i="3"/>
  <c r="E36" i="3"/>
  <c r="E37" i="3"/>
  <c r="E38" i="3"/>
  <c r="E39" i="3"/>
  <c r="E40" i="3"/>
  <c r="E44" i="3"/>
  <c r="E42" i="3"/>
  <c r="E45" i="3"/>
  <c r="E46" i="3"/>
  <c r="E47" i="3"/>
  <c r="E48" i="3"/>
  <c r="E49" i="3"/>
  <c r="E50" i="3"/>
  <c r="E51" i="3"/>
  <c r="E52" i="3"/>
  <c r="E53" i="3"/>
  <c r="E54" i="3"/>
  <c r="E55" i="3"/>
  <c r="E59" i="3"/>
  <c r="E57" i="3"/>
  <c r="E60" i="3"/>
  <c r="E61" i="3"/>
  <c r="E62" i="3"/>
  <c r="E64" i="3"/>
  <c r="E63" i="3"/>
  <c r="E65" i="3"/>
  <c r="E66" i="3"/>
  <c r="E67" i="3"/>
  <c r="E68" i="3"/>
  <c r="E69" i="3"/>
  <c r="E70" i="3"/>
  <c r="E71" i="3"/>
  <c r="E72" i="3"/>
  <c r="E73" i="3"/>
  <c r="E74" i="3"/>
  <c r="E78" i="3"/>
  <c r="E76" i="3"/>
  <c r="E79" i="3"/>
  <c r="E80" i="3"/>
  <c r="E81" i="3"/>
  <c r="E84" i="3"/>
  <c r="E85" i="3"/>
  <c r="E86" i="3"/>
  <c r="E83" i="3"/>
  <c r="E87" i="3"/>
  <c r="E88" i="3"/>
  <c r="E89" i="3"/>
  <c r="E90" i="3"/>
  <c r="E91" i="3"/>
  <c r="E92" i="3"/>
  <c r="E93" i="3"/>
  <c r="E94" i="3"/>
  <c r="E95" i="3"/>
  <c r="E96" i="3"/>
  <c r="E97" i="3"/>
  <c r="E100" i="3"/>
  <c r="E98" i="3"/>
  <c r="E101" i="3"/>
  <c r="E102" i="3"/>
  <c r="E103" i="3"/>
  <c r="E104" i="3"/>
  <c r="E105" i="3"/>
  <c r="E106" i="3"/>
  <c r="E107" i="3"/>
  <c r="E108" i="3"/>
  <c r="E109" i="3"/>
  <c r="E110" i="3"/>
  <c r="E111" i="3"/>
  <c r="E112" i="3"/>
  <c r="E113" i="3"/>
  <c r="E114" i="3"/>
  <c r="E117" i="3"/>
  <c r="E115" i="3"/>
  <c r="E118" i="3"/>
  <c r="E7" i="4"/>
  <c r="E8" i="4"/>
  <c r="E9" i="4"/>
  <c r="E10" i="4"/>
  <c r="E11" i="4"/>
  <c r="E12" i="4"/>
  <c r="E13" i="4"/>
  <c r="E16" i="4"/>
  <c r="E17" i="4"/>
  <c r="E14" i="4"/>
  <c r="E18" i="4"/>
  <c r="E19" i="4"/>
  <c r="E20" i="4"/>
  <c r="E21" i="4"/>
  <c r="E22" i="4"/>
  <c r="E23" i="4"/>
  <c r="E24" i="4"/>
  <c r="E25" i="4"/>
  <c r="E26" i="4"/>
  <c r="E27" i="4"/>
  <c r="E28" i="4"/>
  <c r="E29" i="4"/>
  <c r="E30" i="4"/>
  <c r="E31" i="4"/>
  <c r="E32" i="4"/>
  <c r="E33" i="4"/>
  <c r="E34" i="4"/>
  <c r="E35" i="4"/>
  <c r="E36" i="4"/>
  <c r="E37" i="4"/>
  <c r="E38" i="4"/>
  <c r="E41" i="4"/>
  <c r="E42" i="4"/>
  <c r="E39" i="4"/>
  <c r="E43" i="4"/>
  <c r="E44" i="4"/>
  <c r="E45" i="4"/>
  <c r="E46" i="4"/>
  <c r="E47" i="4"/>
  <c r="E48" i="4"/>
  <c r="E49" i="4"/>
  <c r="E50" i="4"/>
  <c r="E51" i="4"/>
  <c r="E52" i="4"/>
  <c r="E53" i="4"/>
  <c r="E54" i="4"/>
  <c r="E55" i="4"/>
  <c r="E56" i="4"/>
  <c r="E57" i="4"/>
  <c r="E58" i="4"/>
  <c r="E59" i="4"/>
  <c r="E60" i="4"/>
  <c r="E61" i="4"/>
  <c r="E62" i="4"/>
  <c r="E63" i="4"/>
  <c r="E64" i="4"/>
  <c r="E65" i="4"/>
  <c r="E66" i="4"/>
  <c r="E67" i="4"/>
  <c r="E68" i="4"/>
  <c r="E71" i="4"/>
  <c r="E72" i="4"/>
  <c r="E69" i="4"/>
  <c r="E73" i="4"/>
  <c r="E74" i="4"/>
  <c r="E75" i="4"/>
  <c r="E76" i="4"/>
  <c r="E77" i="4"/>
  <c r="E78" i="4"/>
  <c r="E79" i="4"/>
  <c r="E80" i="4"/>
  <c r="E81" i="4"/>
  <c r="E82" i="4"/>
  <c r="E83" i="4"/>
  <c r="E84" i="4"/>
  <c r="E85" i="4"/>
  <c r="E86" i="4"/>
  <c r="E87" i="4"/>
  <c r="E90" i="4"/>
  <c r="E91" i="4"/>
  <c r="E88" i="4"/>
  <c r="E92" i="4"/>
  <c r="E93" i="4"/>
  <c r="E94" i="4"/>
  <c r="E95" i="4"/>
  <c r="E96" i="4"/>
  <c r="E97" i="4"/>
  <c r="E98" i="4"/>
  <c r="E99" i="4"/>
  <c r="E100" i="4"/>
  <c r="E101" i="4"/>
  <c r="E102" i="4"/>
  <c r="E103" i="4"/>
  <c r="E104" i="4"/>
  <c r="E105" i="4"/>
  <c r="E106" i="4"/>
  <c r="E107" i="4"/>
  <c r="E108" i="4"/>
  <c r="E111" i="4"/>
  <c r="E112" i="4"/>
  <c r="E109" i="4"/>
  <c r="E113" i="4"/>
  <c r="E114" i="4"/>
  <c r="E115" i="4"/>
  <c r="E116" i="4"/>
  <c r="E117" i="4"/>
  <c r="E118" i="4"/>
  <c r="E119" i="4"/>
  <c r="E120" i="4"/>
  <c r="E121" i="4"/>
  <c r="E122" i="4"/>
  <c r="E123" i="4"/>
  <c r="E124" i="4"/>
  <c r="E125" i="4"/>
  <c r="E126" i="4"/>
  <c r="E127" i="4"/>
  <c r="E128" i="4"/>
  <c r="E129" i="4"/>
  <c r="E132" i="4"/>
  <c r="E133" i="4"/>
  <c r="E130" i="4"/>
  <c r="E134" i="4"/>
  <c r="E135" i="4"/>
  <c r="E136" i="4"/>
  <c r="E137" i="4"/>
  <c r="E138" i="4"/>
  <c r="E139" i="4"/>
  <c r="E140" i="4"/>
  <c r="E141" i="4"/>
  <c r="E142" i="4"/>
  <c r="E143" i="4"/>
  <c r="E144" i="4"/>
  <c r="E145" i="4"/>
  <c r="E146" i="4"/>
  <c r="E147" i="4"/>
  <c r="E148" i="4"/>
  <c r="E149" i="4"/>
  <c r="E150" i="4"/>
  <c r="E151" i="4"/>
  <c r="E154" i="4"/>
  <c r="E155" i="4"/>
  <c r="E152" i="4"/>
  <c r="E156" i="4"/>
  <c r="E157" i="4"/>
  <c r="E158" i="4"/>
  <c r="E159" i="4"/>
  <c r="E160" i="4"/>
  <c r="E161" i="4"/>
  <c r="E162" i="4"/>
  <c r="E163" i="4"/>
  <c r="E164" i="4"/>
  <c r="E165" i="4"/>
  <c r="E166" i="4"/>
  <c r="E167" i="4"/>
  <c r="E168" i="4"/>
  <c r="E169" i="4"/>
  <c r="E173" i="4"/>
  <c r="E174" i="4"/>
  <c r="E170" i="4"/>
  <c r="E172" i="4"/>
  <c r="E175" i="4"/>
  <c r="E176" i="4"/>
  <c r="E177" i="4"/>
  <c r="E178" i="4"/>
  <c r="E179" i="4"/>
  <c r="E181" i="4"/>
  <c r="E183" i="4"/>
  <c r="E184" i="4"/>
  <c r="E185" i="4"/>
  <c r="E186" i="4"/>
  <c r="E182" i="4"/>
  <c r="E187" i="4"/>
  <c r="E188" i="4"/>
  <c r="E189" i="4"/>
  <c r="E190" i="4"/>
  <c r="E192" i="4"/>
  <c r="E180" i="4"/>
  <c r="E193" i="4"/>
  <c r="E194" i="4"/>
  <c r="E195" i="4"/>
  <c r="E200" i="4"/>
  <c r="E196" i="4"/>
  <c r="E205" i="4"/>
  <c r="E197" i="4"/>
  <c r="E198" i="4"/>
  <c r="E199" i="4"/>
  <c r="E201" i="4"/>
  <c r="E202" i="4"/>
  <c r="E203" i="4"/>
  <c r="E204" i="4"/>
  <c r="E206" i="4"/>
  <c r="E207" i="4"/>
  <c r="E208" i="4"/>
  <c r="E209" i="4"/>
  <c r="E210" i="4"/>
  <c r="E211" i="4"/>
  <c r="E212" i="4"/>
  <c r="E213" i="4"/>
  <c r="E214" i="4"/>
  <c r="E215" i="4"/>
  <c r="E216" i="4"/>
  <c r="E217" i="4"/>
  <c r="E218" i="4"/>
  <c r="E219" i="4"/>
  <c r="E223" i="4"/>
  <c r="E224" i="4"/>
  <c r="E221" i="4"/>
  <c r="E220"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3" i="4"/>
  <c r="E255" i="4"/>
  <c r="E252" i="4"/>
  <c r="E256" i="4"/>
  <c r="E257" i="4"/>
  <c r="E258" i="4"/>
  <c r="E259" i="4"/>
  <c r="E260" i="4"/>
  <c r="E261" i="4"/>
  <c r="E263" i="4"/>
  <c r="E265" i="4"/>
  <c r="E266" i="4"/>
  <c r="E267" i="4"/>
  <c r="E268" i="4"/>
  <c r="E264" i="4"/>
  <c r="E269" i="4"/>
  <c r="E270" i="4"/>
  <c r="E271" i="4"/>
  <c r="E272" i="4"/>
  <c r="E274" i="4"/>
  <c r="E262" i="4"/>
  <c r="E275" i="4"/>
  <c r="E276" i="4"/>
  <c r="E277" i="4"/>
  <c r="E282" i="4"/>
  <c r="E278" i="4"/>
  <c r="E286" i="4"/>
  <c r="E279" i="4"/>
  <c r="E280" i="4"/>
  <c r="E281" i="4"/>
  <c r="E283" i="4"/>
  <c r="E284" i="4"/>
  <c r="E285" i="4"/>
  <c r="E287" i="4"/>
  <c r="E288" i="4"/>
  <c r="E289" i="4"/>
  <c r="E290" i="4"/>
  <c r="E291" i="4"/>
  <c r="E292" i="4"/>
  <c r="E293" i="4"/>
  <c r="E294" i="4"/>
  <c r="E295" i="4"/>
  <c r="E296" i="4"/>
  <c r="E297" i="4"/>
  <c r="E298" i="4"/>
  <c r="E299" i="4"/>
  <c r="E300" i="4"/>
  <c r="E301" i="4"/>
  <c r="E305" i="4"/>
  <c r="E306" i="4"/>
  <c r="E303" i="4"/>
  <c r="E302" i="4"/>
  <c r="E307" i="4"/>
  <c r="E308" i="4"/>
  <c r="E309" i="4"/>
  <c r="E310" i="4"/>
  <c r="E311" i="4"/>
  <c r="E312" i="4"/>
  <c r="E314" i="4"/>
  <c r="E316" i="4"/>
  <c r="E317" i="4"/>
  <c r="E318" i="4"/>
  <c r="E319" i="4"/>
  <c r="E315" i="4"/>
  <c r="E320" i="4"/>
  <c r="E321" i="4"/>
  <c r="E322" i="4"/>
  <c r="E323" i="4"/>
  <c r="E325" i="4"/>
  <c r="E313" i="4"/>
  <c r="E326" i="4"/>
  <c r="E327" i="4"/>
  <c r="E328" i="4"/>
  <c r="E333" i="4"/>
  <c r="E329" i="4"/>
  <c r="E337" i="4"/>
  <c r="E330" i="4"/>
  <c r="E331" i="4"/>
  <c r="E332" i="4"/>
  <c r="E334" i="4"/>
  <c r="E335" i="4"/>
  <c r="E336" i="4"/>
  <c r="E338" i="4"/>
  <c r="E339" i="4"/>
  <c r="E340" i="4"/>
  <c r="E341" i="4"/>
  <c r="E342" i="4"/>
  <c r="E343" i="4"/>
  <c r="E344" i="4"/>
  <c r="E345" i="4"/>
  <c r="E346" i="4"/>
  <c r="E347" i="4"/>
  <c r="E348" i="4"/>
  <c r="E349" i="4"/>
  <c r="E350" i="4"/>
  <c r="E351" i="4"/>
  <c r="E352" i="4"/>
  <c r="E356" i="4"/>
  <c r="E357" i="4"/>
  <c r="E354" i="4"/>
  <c r="E353" i="4"/>
  <c r="E358" i="4"/>
  <c r="E359" i="4"/>
  <c r="E360" i="4"/>
  <c r="E361" i="4"/>
  <c r="E362" i="4"/>
  <c r="E365" i="4"/>
  <c r="E363" i="4"/>
  <c r="E364" i="4"/>
  <c r="E366" i="4"/>
  <c r="E367" i="4"/>
  <c r="E368" i="4"/>
  <c r="E369" i="4"/>
  <c r="E370" i="4"/>
  <c r="E371" i="4"/>
  <c r="E372" i="4"/>
  <c r="E373" i="4"/>
  <c r="E374" i="4"/>
  <c r="E375" i="4"/>
  <c r="E379" i="4"/>
  <c r="E380" i="4"/>
  <c r="E377" i="4"/>
  <c r="E376" i="4"/>
  <c r="E381" i="4"/>
  <c r="E382" i="4"/>
  <c r="E383" i="4"/>
  <c r="E385" i="4"/>
  <c r="E386" i="4"/>
  <c r="E387" i="4"/>
  <c r="E388" i="4"/>
  <c r="E384" i="4"/>
  <c r="E389" i="4"/>
  <c r="E390" i="4"/>
  <c r="E7" i="5"/>
  <c r="E8" i="5"/>
  <c r="E10" i="5"/>
  <c r="E9" i="5"/>
  <c r="E11" i="5"/>
  <c r="E12" i="5"/>
  <c r="E17" i="5"/>
  <c r="E14" i="5"/>
  <c r="E13" i="5"/>
  <c r="E15" i="5"/>
  <c r="E16" i="5"/>
  <c r="E19" i="5"/>
  <c r="E20" i="5"/>
  <c r="E18" i="5"/>
  <c r="E21" i="5"/>
  <c r="E22" i="5"/>
  <c r="E24" i="5"/>
  <c r="E23" i="5"/>
  <c r="E25" i="5"/>
  <c r="E26" i="5"/>
  <c r="E28" i="5"/>
  <c r="E29" i="5"/>
  <c r="E27" i="5"/>
  <c r="E31" i="5"/>
  <c r="E32" i="5"/>
  <c r="E33" i="5"/>
  <c r="E37" i="5"/>
  <c r="E38" i="5"/>
  <c r="E40" i="5"/>
  <c r="E43" i="5"/>
  <c r="E46" i="5"/>
  <c r="E45" i="5"/>
  <c r="E47" i="5"/>
  <c r="E48" i="5"/>
  <c r="E49" i="5"/>
  <c r="E51" i="5"/>
  <c r="E65" i="5"/>
  <c r="E66" i="5"/>
  <c r="E67" i="5"/>
  <c r="E68" i="5"/>
  <c r="E69" i="5"/>
  <c r="E70" i="5"/>
  <c r="E71" i="5"/>
  <c r="E72" i="5"/>
  <c r="E74" i="5"/>
  <c r="E75" i="5"/>
  <c r="E73" i="5"/>
  <c r="E77" i="5"/>
  <c r="E52" i="5"/>
  <c r="E53" i="5"/>
  <c r="E55" i="5"/>
  <c r="E56" i="5"/>
  <c r="E57" i="5"/>
  <c r="E58" i="5"/>
  <c r="E59" i="5"/>
  <c r="E61" i="5"/>
  <c r="E62" i="5"/>
  <c r="E60" i="5"/>
  <c r="E64" i="5"/>
  <c r="E78" i="5"/>
  <c r="E79" i="5"/>
  <c r="E80" i="5"/>
  <c r="E81" i="5"/>
  <c r="E85" i="5"/>
  <c r="E82" i="5"/>
  <c r="E83" i="5"/>
  <c r="E84" i="5"/>
  <c r="E86" i="5"/>
  <c r="E87" i="5"/>
  <c r="E88" i="5"/>
  <c r="E89" i="5"/>
  <c r="E90" i="5"/>
  <c r="E91" i="5"/>
  <c r="E92" i="5"/>
  <c r="E94" i="5"/>
  <c r="E95" i="5"/>
  <c r="E93" i="5"/>
  <c r="E97" i="5"/>
  <c r="E98" i="5"/>
  <c r="E99" i="5"/>
  <c r="E100" i="5"/>
  <c r="E101" i="5"/>
  <c r="E105" i="5"/>
  <c r="E102" i="5"/>
  <c r="E103" i="5"/>
  <c r="E104" i="5"/>
  <c r="E106" i="5"/>
  <c r="E107" i="5"/>
  <c r="E108" i="5"/>
  <c r="E109" i="5"/>
  <c r="E110" i="5"/>
  <c r="E111" i="5"/>
  <c r="E112" i="5"/>
  <c r="E114" i="5"/>
  <c r="E115" i="5"/>
  <c r="E113" i="5"/>
  <c r="E117" i="5"/>
  <c r="E118" i="5"/>
  <c r="E119" i="5"/>
  <c r="E120" i="5"/>
  <c r="E121" i="5"/>
  <c r="E122" i="5"/>
  <c r="E127" i="5"/>
  <c r="E124" i="5"/>
  <c r="E123" i="5"/>
  <c r="E125" i="5"/>
  <c r="E126" i="5"/>
  <c r="E128" i="5"/>
  <c r="E129" i="5"/>
  <c r="E130" i="5"/>
  <c r="E131" i="5"/>
  <c r="E132" i="5"/>
  <c r="E133" i="5"/>
  <c r="E134" i="5"/>
  <c r="E136" i="5"/>
  <c r="E137" i="5"/>
  <c r="E135" i="5"/>
  <c r="E139" i="5"/>
  <c r="E140" i="5"/>
  <c r="E141" i="5"/>
  <c r="E142" i="5"/>
  <c r="E143" i="5"/>
  <c r="E144" i="5"/>
  <c r="E149" i="5"/>
  <c r="E146" i="5"/>
  <c r="E145" i="5"/>
  <c r="E147" i="5"/>
  <c r="E148" i="5"/>
  <c r="E150" i="5"/>
  <c r="E151" i="5"/>
  <c r="E152" i="5"/>
  <c r="E153" i="5"/>
  <c r="E154" i="5"/>
  <c r="E155" i="5"/>
  <c r="E156" i="5"/>
  <c r="E158" i="5"/>
  <c r="E159" i="5"/>
  <c r="E157" i="5"/>
  <c r="E161" i="5"/>
  <c r="E162" i="5"/>
  <c r="E163" i="5"/>
  <c r="E164" i="5"/>
  <c r="E165" i="5"/>
  <c r="E166" i="5"/>
  <c r="E167" i="5"/>
  <c r="E168" i="5"/>
  <c r="E169" i="5"/>
  <c r="E171" i="5"/>
  <c r="E170" i="5"/>
  <c r="E172" i="5"/>
  <c r="E173" i="5"/>
  <c r="E175" i="5"/>
  <c r="E176" i="5"/>
  <c r="E174" i="5"/>
  <c r="E178" i="5"/>
  <c r="E179" i="5"/>
  <c r="E180" i="5"/>
  <c r="E182" i="5"/>
  <c r="E183" i="5"/>
  <c r="E181" i="5"/>
  <c r="E184" i="5"/>
  <c r="E186" i="5"/>
  <c r="E187" i="5"/>
  <c r="E192" i="5"/>
  <c r="E189" i="5"/>
  <c r="E188" i="5"/>
  <c r="E190" i="5"/>
  <c r="E191" i="5"/>
  <c r="E194" i="5"/>
  <c r="E195" i="5"/>
  <c r="E193" i="5"/>
  <c r="E196" i="5"/>
  <c r="E197" i="5"/>
  <c r="E199" i="5"/>
  <c r="E198" i="5"/>
  <c r="E200" i="5"/>
  <c r="E201" i="5"/>
  <c r="E203" i="5"/>
  <c r="E204" i="5"/>
  <c r="E202" i="5"/>
  <c r="E206" i="5"/>
  <c r="E7" i="6"/>
  <c r="E8" i="6"/>
  <c r="E9" i="6"/>
  <c r="E10" i="6"/>
  <c r="E11" i="6"/>
  <c r="E12" i="6"/>
  <c r="E13" i="6"/>
  <c r="E15" i="6"/>
  <c r="E16" i="6"/>
  <c r="E17" i="6"/>
  <c r="E18" i="6"/>
  <c r="E19" i="6"/>
  <c r="E20" i="6"/>
  <c r="E7" i="7"/>
  <c r="E8" i="7"/>
  <c r="E9" i="7"/>
  <c r="E19" i="7"/>
  <c r="E20" i="7"/>
  <c r="E21" i="7"/>
  <c r="E22" i="7"/>
  <c r="E23" i="7"/>
  <c r="E24" i="7"/>
  <c r="E25" i="7"/>
  <c r="E26" i="7"/>
  <c r="E27" i="7"/>
  <c r="E28" i="7"/>
  <c r="E29" i="7"/>
  <c r="E30" i="7"/>
  <c r="E31" i="7"/>
  <c r="E32" i="7"/>
  <c r="E33" i="7"/>
  <c r="E34" i="7"/>
  <c r="E35" i="7"/>
  <c r="E36" i="7"/>
  <c r="C7" i="7"/>
  <c r="C8" i="7"/>
  <c r="C9" i="7"/>
  <c r="C19" i="7"/>
  <c r="C20" i="7"/>
  <c r="C21" i="7"/>
  <c r="C22" i="7"/>
  <c r="C23" i="7"/>
  <c r="C24" i="7"/>
  <c r="C25" i="7"/>
  <c r="C26" i="7"/>
  <c r="C27" i="7"/>
  <c r="C28" i="7"/>
  <c r="C29" i="7"/>
  <c r="C30" i="7"/>
  <c r="C31" i="7"/>
  <c r="C32" i="7"/>
  <c r="C33" i="7"/>
  <c r="C34" i="7"/>
  <c r="C35" i="7"/>
  <c r="C36" i="7"/>
  <c r="C7" i="6"/>
  <c r="C8" i="6"/>
  <c r="C9" i="6"/>
  <c r="C10" i="6"/>
  <c r="C11" i="6"/>
  <c r="C12" i="6"/>
  <c r="C13" i="6"/>
  <c r="C15" i="6"/>
  <c r="C16" i="6"/>
  <c r="C17" i="6"/>
  <c r="C18" i="6"/>
  <c r="C19" i="6"/>
  <c r="C20" i="6"/>
  <c r="C7" i="5"/>
  <c r="C8" i="5"/>
  <c r="C10" i="5"/>
  <c r="C9" i="5"/>
  <c r="C11" i="5"/>
  <c r="C12" i="5"/>
  <c r="C17" i="5"/>
  <c r="C14" i="5"/>
  <c r="C13" i="5"/>
  <c r="C15" i="5"/>
  <c r="C16" i="5"/>
  <c r="C19" i="5"/>
  <c r="C20" i="5"/>
  <c r="C18" i="5"/>
  <c r="C21" i="5"/>
  <c r="C22" i="5"/>
  <c r="C24" i="5"/>
  <c r="C23" i="5"/>
  <c r="C25" i="5"/>
  <c r="C26" i="5"/>
  <c r="C28" i="5"/>
  <c r="C29" i="5"/>
  <c r="C27" i="5"/>
  <c r="C31" i="5"/>
  <c r="C32" i="5"/>
  <c r="C33" i="5"/>
  <c r="C37" i="5"/>
  <c r="C38" i="5"/>
  <c r="C40" i="5"/>
  <c r="C43" i="5"/>
  <c r="C46" i="5"/>
  <c r="C45" i="5"/>
  <c r="C47" i="5"/>
  <c r="C48" i="5"/>
  <c r="C49" i="5"/>
  <c r="C51" i="5"/>
  <c r="C65" i="5"/>
  <c r="C66" i="5"/>
  <c r="C67" i="5"/>
  <c r="C68" i="5"/>
  <c r="C69" i="5"/>
  <c r="C70" i="5"/>
  <c r="C71" i="5"/>
  <c r="C72" i="5"/>
  <c r="C74" i="5"/>
  <c r="C75" i="5"/>
  <c r="C73" i="5"/>
  <c r="C77" i="5"/>
  <c r="C52" i="5"/>
  <c r="C53" i="5"/>
  <c r="C55" i="5"/>
  <c r="C56" i="5"/>
  <c r="C57" i="5"/>
  <c r="C58" i="5"/>
  <c r="C59" i="5"/>
  <c r="C61" i="5"/>
  <c r="C62" i="5"/>
  <c r="C60" i="5"/>
  <c r="C64" i="5"/>
  <c r="C78" i="5"/>
  <c r="C79" i="5"/>
  <c r="C80" i="5"/>
  <c r="C81" i="5"/>
  <c r="C85" i="5"/>
  <c r="C82" i="5"/>
  <c r="C83" i="5"/>
  <c r="C84" i="5"/>
  <c r="C86" i="5"/>
  <c r="C87" i="5"/>
  <c r="C88" i="5"/>
  <c r="C89" i="5"/>
  <c r="C90" i="5"/>
  <c r="C91" i="5"/>
  <c r="C92" i="5"/>
  <c r="C94" i="5"/>
  <c r="C95" i="5"/>
  <c r="C93" i="5"/>
  <c r="C97" i="5"/>
  <c r="C98" i="5"/>
  <c r="C99" i="5"/>
  <c r="C100" i="5"/>
  <c r="C101" i="5"/>
  <c r="C105" i="5"/>
  <c r="C102" i="5"/>
  <c r="C103" i="5"/>
  <c r="C104" i="5"/>
  <c r="C106" i="5"/>
  <c r="C107" i="5"/>
  <c r="C108" i="5"/>
  <c r="C109" i="5"/>
  <c r="C110" i="5"/>
  <c r="C111" i="5"/>
  <c r="C112" i="5"/>
  <c r="C114" i="5"/>
  <c r="C115" i="5"/>
  <c r="C113" i="5"/>
  <c r="C117" i="5"/>
  <c r="C118" i="5"/>
  <c r="C119" i="5"/>
  <c r="C120" i="5"/>
  <c r="C121" i="5"/>
  <c r="C122" i="5"/>
  <c r="C127" i="5"/>
  <c r="C124" i="5"/>
  <c r="C123" i="5"/>
  <c r="C125" i="5"/>
  <c r="C126" i="5"/>
  <c r="C128" i="5"/>
  <c r="C129" i="5"/>
  <c r="C130" i="5"/>
  <c r="C131" i="5"/>
  <c r="C132" i="5"/>
  <c r="C133" i="5"/>
  <c r="C134" i="5"/>
  <c r="C136" i="5"/>
  <c r="C137" i="5"/>
  <c r="C135" i="5"/>
  <c r="C139" i="5"/>
  <c r="C140" i="5"/>
  <c r="C141" i="5"/>
  <c r="C142" i="5"/>
  <c r="C143" i="5"/>
  <c r="C144" i="5"/>
  <c r="C149" i="5"/>
  <c r="C146" i="5"/>
  <c r="C145" i="5"/>
  <c r="C147" i="5"/>
  <c r="C148" i="5"/>
  <c r="C150" i="5"/>
  <c r="C151" i="5"/>
  <c r="C152" i="5"/>
  <c r="C153" i="5"/>
  <c r="C154" i="5"/>
  <c r="C155" i="5"/>
  <c r="C156" i="5"/>
  <c r="C158" i="5"/>
  <c r="C159" i="5"/>
  <c r="C157" i="5"/>
  <c r="C161" i="5"/>
  <c r="C162" i="5"/>
  <c r="C163" i="5"/>
  <c r="C164" i="5"/>
  <c r="C165" i="5"/>
  <c r="C166" i="5"/>
  <c r="C167" i="5"/>
  <c r="C168" i="5"/>
  <c r="C169" i="5"/>
  <c r="C171" i="5"/>
  <c r="C170" i="5"/>
  <c r="C172" i="5"/>
  <c r="C173" i="5"/>
  <c r="C175" i="5"/>
  <c r="C176" i="5"/>
  <c r="C174" i="5"/>
  <c r="C178" i="5"/>
  <c r="C179" i="5"/>
  <c r="C180" i="5"/>
  <c r="C182" i="5"/>
  <c r="C183" i="5"/>
  <c r="C181" i="5"/>
  <c r="C184" i="5"/>
  <c r="C186" i="5"/>
  <c r="C187" i="5"/>
  <c r="C192" i="5"/>
  <c r="C189" i="5"/>
  <c r="C188" i="5"/>
  <c r="C190" i="5"/>
  <c r="C191" i="5"/>
  <c r="C194" i="5"/>
  <c r="C195" i="5"/>
  <c r="C193" i="5"/>
  <c r="C196" i="5"/>
  <c r="C197" i="5"/>
  <c r="C199" i="5"/>
  <c r="C198" i="5"/>
  <c r="C200" i="5"/>
  <c r="C201" i="5"/>
  <c r="C203" i="5"/>
  <c r="C204" i="5"/>
  <c r="C202" i="5"/>
  <c r="C206" i="5"/>
  <c r="C7" i="4"/>
  <c r="C8" i="4"/>
  <c r="C9" i="4"/>
  <c r="C10" i="4"/>
  <c r="C11" i="4"/>
  <c r="C12" i="4"/>
  <c r="C13" i="4"/>
  <c r="C16" i="4"/>
  <c r="C17" i="4"/>
  <c r="C14" i="4"/>
  <c r="C18" i="4"/>
  <c r="C19" i="4"/>
  <c r="C20" i="4"/>
  <c r="C21" i="4"/>
  <c r="C22" i="4"/>
  <c r="C23" i="4"/>
  <c r="C24" i="4"/>
  <c r="C25" i="4"/>
  <c r="C26" i="4"/>
  <c r="C27" i="4"/>
  <c r="C28" i="4"/>
  <c r="C29" i="4"/>
  <c r="C30" i="4"/>
  <c r="C31" i="4"/>
  <c r="C32" i="4"/>
  <c r="C33" i="4"/>
  <c r="C34" i="4"/>
  <c r="C35" i="4"/>
  <c r="C36" i="4"/>
  <c r="C37" i="4"/>
  <c r="C38" i="4"/>
  <c r="C41" i="4"/>
  <c r="C42" i="4"/>
  <c r="C39" i="4"/>
  <c r="C43" i="4"/>
  <c r="C44" i="4"/>
  <c r="C45" i="4"/>
  <c r="C46" i="4"/>
  <c r="C47" i="4"/>
  <c r="C48" i="4"/>
  <c r="C49" i="4"/>
  <c r="C50" i="4"/>
  <c r="C51" i="4"/>
  <c r="C52" i="4"/>
  <c r="C53" i="4"/>
  <c r="C54" i="4"/>
  <c r="C55" i="4"/>
  <c r="C56" i="4"/>
  <c r="C57" i="4"/>
  <c r="C58" i="4"/>
  <c r="C59" i="4"/>
  <c r="C60" i="4"/>
  <c r="C61" i="4"/>
  <c r="C62" i="4"/>
  <c r="C63" i="4"/>
  <c r="C64" i="4"/>
  <c r="C65" i="4"/>
  <c r="C66" i="4"/>
  <c r="C67" i="4"/>
  <c r="C68" i="4"/>
  <c r="C71" i="4"/>
  <c r="C72" i="4"/>
  <c r="C69" i="4"/>
  <c r="C73" i="4"/>
  <c r="C74" i="4"/>
  <c r="C75" i="4"/>
  <c r="C76" i="4"/>
  <c r="C77" i="4"/>
  <c r="C78" i="4"/>
  <c r="C79" i="4"/>
  <c r="C80" i="4"/>
  <c r="C81" i="4"/>
  <c r="C82" i="4"/>
  <c r="C83" i="4"/>
  <c r="C84" i="4"/>
  <c r="C85" i="4"/>
  <c r="C86" i="4"/>
  <c r="C87" i="4"/>
  <c r="C90" i="4"/>
  <c r="C91" i="4"/>
  <c r="C88" i="4"/>
  <c r="C92" i="4"/>
  <c r="C93" i="4"/>
  <c r="C94" i="4"/>
  <c r="C95" i="4"/>
  <c r="C96" i="4"/>
  <c r="C97" i="4"/>
  <c r="C98" i="4"/>
  <c r="C99" i="4"/>
  <c r="C100" i="4"/>
  <c r="C101" i="4"/>
  <c r="C102" i="4"/>
  <c r="C103" i="4"/>
  <c r="C104" i="4"/>
  <c r="C105" i="4"/>
  <c r="C106" i="4"/>
  <c r="C107" i="4"/>
  <c r="C108" i="4"/>
  <c r="C111" i="4"/>
  <c r="C112" i="4"/>
  <c r="C109" i="4"/>
  <c r="C113" i="4"/>
  <c r="C114" i="4"/>
  <c r="C115" i="4"/>
  <c r="C116" i="4"/>
  <c r="C117" i="4"/>
  <c r="C118" i="4"/>
  <c r="C119" i="4"/>
  <c r="C120" i="4"/>
  <c r="C121" i="4"/>
  <c r="C122" i="4"/>
  <c r="C123" i="4"/>
  <c r="C124" i="4"/>
  <c r="C125" i="4"/>
  <c r="C126" i="4"/>
  <c r="C127" i="4"/>
  <c r="C128" i="4"/>
  <c r="C129" i="4"/>
  <c r="C132" i="4"/>
  <c r="C133" i="4"/>
  <c r="C130" i="4"/>
  <c r="C134" i="4"/>
  <c r="C135" i="4"/>
  <c r="C136" i="4"/>
  <c r="C137" i="4"/>
  <c r="C138" i="4"/>
  <c r="C139" i="4"/>
  <c r="C140" i="4"/>
  <c r="C141" i="4"/>
  <c r="C142" i="4"/>
  <c r="C143" i="4"/>
  <c r="C144" i="4"/>
  <c r="C145" i="4"/>
  <c r="C146" i="4"/>
  <c r="C147" i="4"/>
  <c r="C148" i="4"/>
  <c r="C149" i="4"/>
  <c r="C150" i="4"/>
  <c r="C151" i="4"/>
  <c r="C154" i="4"/>
  <c r="C155" i="4"/>
  <c r="C152" i="4"/>
  <c r="C156" i="4"/>
  <c r="C157" i="4"/>
  <c r="C158" i="4"/>
  <c r="C159" i="4"/>
  <c r="C160" i="4"/>
  <c r="C161" i="4"/>
  <c r="C162" i="4"/>
  <c r="C163" i="4"/>
  <c r="C164" i="4"/>
  <c r="C165" i="4"/>
  <c r="C166" i="4"/>
  <c r="C167" i="4"/>
  <c r="C168" i="4"/>
  <c r="C169" i="4"/>
  <c r="C173" i="4"/>
  <c r="C174" i="4"/>
  <c r="C170" i="4"/>
  <c r="C172" i="4"/>
  <c r="C175" i="4"/>
  <c r="C176" i="4"/>
  <c r="C177" i="4"/>
  <c r="C178" i="4"/>
  <c r="C179" i="4"/>
  <c r="C181" i="4"/>
  <c r="C183" i="4"/>
  <c r="C184" i="4"/>
  <c r="C185" i="4"/>
  <c r="C186" i="4"/>
  <c r="C182" i="4"/>
  <c r="C187" i="4"/>
  <c r="C188" i="4"/>
  <c r="C189" i="4"/>
  <c r="C190" i="4"/>
  <c r="C192" i="4"/>
  <c r="C180" i="4"/>
  <c r="C193" i="4"/>
  <c r="C194" i="4"/>
  <c r="C195" i="4"/>
  <c r="C200" i="4"/>
  <c r="C196" i="4"/>
  <c r="C205" i="4"/>
  <c r="C197" i="4"/>
  <c r="C198" i="4"/>
  <c r="C199" i="4"/>
  <c r="C201" i="4"/>
  <c r="C202" i="4"/>
  <c r="C203" i="4"/>
  <c r="C204" i="4"/>
  <c r="C206" i="4"/>
  <c r="C207" i="4"/>
  <c r="C208" i="4"/>
  <c r="C209" i="4"/>
  <c r="C210" i="4"/>
  <c r="C211" i="4"/>
  <c r="C212" i="4"/>
  <c r="C213" i="4"/>
  <c r="C214" i="4"/>
  <c r="C215" i="4"/>
  <c r="C216" i="4"/>
  <c r="C217" i="4"/>
  <c r="C218" i="4"/>
  <c r="C219" i="4"/>
  <c r="C223" i="4"/>
  <c r="C224" i="4"/>
  <c r="C221" i="4"/>
  <c r="C220"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3" i="4"/>
  <c r="C255" i="4"/>
  <c r="C252" i="4"/>
  <c r="C256" i="4"/>
  <c r="C257" i="4"/>
  <c r="C258" i="4"/>
  <c r="C259" i="4"/>
  <c r="C260" i="4"/>
  <c r="C261" i="4"/>
  <c r="C263" i="4"/>
  <c r="C265" i="4"/>
  <c r="C266" i="4"/>
  <c r="C267" i="4"/>
  <c r="C268" i="4"/>
  <c r="C264" i="4"/>
  <c r="C269" i="4"/>
  <c r="C270" i="4"/>
  <c r="C271" i="4"/>
  <c r="C272" i="4"/>
  <c r="C274" i="4"/>
  <c r="C262" i="4"/>
  <c r="C275" i="4"/>
  <c r="C276" i="4"/>
  <c r="C277" i="4"/>
  <c r="C282" i="4"/>
  <c r="C278" i="4"/>
  <c r="C286" i="4"/>
  <c r="C279" i="4"/>
  <c r="C280" i="4"/>
  <c r="C281" i="4"/>
  <c r="C283" i="4"/>
  <c r="C284" i="4"/>
  <c r="C285" i="4"/>
  <c r="C287" i="4"/>
  <c r="C288" i="4"/>
  <c r="C289" i="4"/>
  <c r="C290" i="4"/>
  <c r="C291" i="4"/>
  <c r="C292" i="4"/>
  <c r="C293" i="4"/>
  <c r="C294" i="4"/>
  <c r="C295" i="4"/>
  <c r="C296" i="4"/>
  <c r="C297" i="4"/>
  <c r="C298" i="4"/>
  <c r="C299" i="4"/>
  <c r="C300" i="4"/>
  <c r="C301" i="4"/>
  <c r="C305" i="4"/>
  <c r="C306" i="4"/>
  <c r="C303" i="4"/>
  <c r="C302" i="4"/>
  <c r="C307" i="4"/>
  <c r="C308" i="4"/>
  <c r="C309" i="4"/>
  <c r="C310" i="4"/>
  <c r="C311" i="4"/>
  <c r="C312" i="4"/>
  <c r="C314" i="4"/>
  <c r="C316" i="4"/>
  <c r="C317" i="4"/>
  <c r="C318" i="4"/>
  <c r="C319" i="4"/>
  <c r="C315" i="4"/>
  <c r="C320" i="4"/>
  <c r="C321" i="4"/>
  <c r="C322" i="4"/>
  <c r="C323" i="4"/>
  <c r="C325" i="4"/>
  <c r="C313" i="4"/>
  <c r="C326" i="4"/>
  <c r="C327" i="4"/>
  <c r="C328" i="4"/>
  <c r="C333" i="4"/>
  <c r="C329" i="4"/>
  <c r="C337" i="4"/>
  <c r="C330" i="4"/>
  <c r="C331" i="4"/>
  <c r="C332" i="4"/>
  <c r="C334" i="4"/>
  <c r="C335" i="4"/>
  <c r="C336" i="4"/>
  <c r="C338" i="4"/>
  <c r="C339" i="4"/>
  <c r="C340" i="4"/>
  <c r="C341" i="4"/>
  <c r="C342" i="4"/>
  <c r="C343" i="4"/>
  <c r="C344" i="4"/>
  <c r="C345" i="4"/>
  <c r="C346" i="4"/>
  <c r="C347" i="4"/>
  <c r="C348" i="4"/>
  <c r="C349" i="4"/>
  <c r="C350" i="4"/>
  <c r="C351" i="4"/>
  <c r="C352" i="4"/>
  <c r="C356" i="4"/>
  <c r="C357" i="4"/>
  <c r="C354" i="4"/>
  <c r="C353" i="4"/>
  <c r="C358" i="4"/>
  <c r="C359" i="4"/>
  <c r="C360" i="4"/>
  <c r="C361" i="4"/>
  <c r="C362" i="4"/>
  <c r="C365" i="4"/>
  <c r="C363" i="4"/>
  <c r="C364" i="4"/>
  <c r="C366" i="4"/>
  <c r="C367" i="4"/>
  <c r="C368" i="4"/>
  <c r="C369" i="4"/>
  <c r="C370" i="4"/>
  <c r="C371" i="4"/>
  <c r="C372" i="4"/>
  <c r="C373" i="4"/>
  <c r="C374" i="4"/>
  <c r="C375" i="4"/>
  <c r="C379" i="4"/>
  <c r="C380" i="4"/>
  <c r="C377" i="4"/>
  <c r="C376" i="4"/>
  <c r="C381" i="4"/>
  <c r="C382" i="4"/>
  <c r="C383" i="4"/>
  <c r="C385" i="4"/>
  <c r="C386" i="4"/>
  <c r="C387" i="4"/>
  <c r="C388" i="4"/>
  <c r="C384" i="4"/>
  <c r="C389" i="4"/>
  <c r="C390" i="4"/>
  <c r="C7" i="3"/>
  <c r="C8" i="3"/>
  <c r="C9" i="3"/>
  <c r="C10" i="3"/>
  <c r="C11" i="3"/>
  <c r="C12" i="3"/>
  <c r="C13" i="3"/>
  <c r="C14" i="3"/>
  <c r="C15" i="3"/>
  <c r="C16" i="3"/>
  <c r="C17" i="3"/>
  <c r="C20" i="3"/>
  <c r="C18" i="3"/>
  <c r="C21" i="3"/>
  <c r="C22" i="3"/>
  <c r="C23" i="3"/>
  <c r="C24" i="3"/>
  <c r="C25" i="3"/>
  <c r="C26" i="3"/>
  <c r="C28" i="3"/>
  <c r="C29" i="3"/>
  <c r="C30" i="3"/>
  <c r="C27" i="3"/>
  <c r="C31" i="3"/>
  <c r="C32" i="3"/>
  <c r="C33" i="3"/>
  <c r="C34" i="3"/>
  <c r="C35" i="3"/>
  <c r="C36" i="3"/>
  <c r="C37" i="3"/>
  <c r="C38" i="3"/>
  <c r="C39" i="3"/>
  <c r="C40" i="3"/>
  <c r="C44" i="3"/>
  <c r="C42" i="3"/>
  <c r="C45" i="3"/>
  <c r="C46" i="3"/>
  <c r="C47" i="3"/>
  <c r="C48" i="3"/>
  <c r="C49" i="3"/>
  <c r="C50" i="3"/>
  <c r="C51" i="3"/>
  <c r="C52" i="3"/>
  <c r="C53" i="3"/>
  <c r="C54" i="3"/>
  <c r="C55" i="3"/>
  <c r="C59" i="3"/>
  <c r="C57" i="3"/>
  <c r="C60" i="3"/>
  <c r="C61" i="3"/>
  <c r="C62" i="3"/>
  <c r="C64" i="3"/>
  <c r="C63" i="3"/>
  <c r="C65" i="3"/>
  <c r="C66" i="3"/>
  <c r="C67" i="3"/>
  <c r="C68" i="3"/>
  <c r="C69" i="3"/>
  <c r="C70" i="3"/>
  <c r="C71" i="3"/>
  <c r="C72" i="3"/>
  <c r="C73" i="3"/>
  <c r="C74" i="3"/>
  <c r="C78" i="3"/>
  <c r="C76" i="3"/>
  <c r="C79" i="3"/>
  <c r="C80" i="3"/>
  <c r="C81" i="3"/>
  <c r="C84" i="3"/>
  <c r="C85" i="3"/>
  <c r="C86" i="3"/>
  <c r="C83" i="3"/>
  <c r="C87" i="3"/>
  <c r="C88" i="3"/>
  <c r="C89" i="3"/>
  <c r="C90" i="3"/>
  <c r="C91" i="3"/>
  <c r="C92" i="3"/>
  <c r="C93" i="3"/>
  <c r="C94" i="3"/>
  <c r="C95" i="3"/>
  <c r="C96" i="3"/>
  <c r="C97" i="3"/>
  <c r="C100" i="3"/>
  <c r="C98" i="3"/>
  <c r="C101" i="3"/>
  <c r="C102" i="3"/>
  <c r="C103" i="3"/>
  <c r="C104" i="3"/>
  <c r="C105" i="3"/>
  <c r="C106" i="3"/>
  <c r="C107" i="3"/>
  <c r="C108" i="3"/>
  <c r="C109" i="3"/>
  <c r="C110" i="3"/>
  <c r="C111" i="3"/>
  <c r="C112" i="3"/>
  <c r="C113" i="3"/>
  <c r="C114" i="3"/>
  <c r="C117" i="3"/>
  <c r="C115" i="3"/>
  <c r="C118" i="3"/>
  <c r="C7" i="1"/>
  <c r="C8" i="1"/>
  <c r="C9" i="1"/>
  <c r="C10" i="1"/>
  <c r="C11" i="1"/>
  <c r="C12" i="1"/>
  <c r="C14" i="1"/>
  <c r="C15" i="1"/>
  <c r="C16" i="1"/>
  <c r="C17" i="1"/>
  <c r="C18" i="1"/>
  <c r="C19" i="1"/>
  <c r="C20" i="1"/>
  <c r="C21" i="1"/>
  <c r="C22" i="1"/>
  <c r="C23" i="1"/>
  <c r="C24" i="1"/>
  <c r="C25" i="1"/>
  <c r="C26" i="1"/>
  <c r="C27" i="1"/>
  <c r="C28" i="1"/>
  <c r="C29" i="1"/>
  <c r="C30" i="1"/>
  <c r="C32" i="1"/>
  <c r="C33" i="1"/>
  <c r="C34" i="1"/>
  <c r="C31" i="1"/>
  <c r="C35" i="1"/>
  <c r="C36" i="1"/>
  <c r="C37" i="1"/>
  <c r="C38" i="1"/>
  <c r="C39" i="1"/>
  <c r="C40" i="1"/>
  <c r="C41" i="1"/>
  <c r="C42" i="1"/>
  <c r="C43" i="1"/>
  <c r="C44" i="1"/>
  <c r="C45" i="1"/>
  <c r="C46" i="1"/>
  <c r="C47" i="1"/>
  <c r="C48" i="1"/>
  <c r="C49" i="1"/>
  <c r="C50" i="1"/>
  <c r="C51" i="1"/>
  <c r="C53" i="1"/>
  <c r="C54" i="1"/>
  <c r="C55" i="1"/>
  <c r="C52"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6" i="1"/>
  <c r="C87" i="1"/>
  <c r="C88" i="1"/>
  <c r="C89" i="1"/>
  <c r="C90" i="1"/>
  <c r="C91" i="1"/>
  <c r="C92" i="1"/>
  <c r="C93" i="1"/>
  <c r="C95" i="1"/>
  <c r="C98" i="1"/>
  <c r="C99" i="1"/>
  <c r="C100" i="1"/>
  <c r="C96" i="1"/>
  <c r="C101" i="1"/>
  <c r="C102" i="1"/>
  <c r="C103" i="1"/>
  <c r="C104" i="1"/>
  <c r="C105" i="1"/>
  <c r="C106" i="1"/>
  <c r="C107" i="1"/>
  <c r="C108" i="1"/>
  <c r="C109" i="1"/>
  <c r="C110" i="1"/>
  <c r="C111" i="1"/>
  <c r="C112" i="1"/>
  <c r="C113" i="1"/>
  <c r="C114" i="1"/>
  <c r="C115" i="1"/>
  <c r="C117" i="1"/>
  <c r="C118" i="1"/>
  <c r="C119" i="1"/>
  <c r="C116" i="1"/>
  <c r="C120" i="1"/>
  <c r="C121" i="1"/>
  <c r="C122" i="1"/>
  <c r="C123" i="1"/>
  <c r="C124" i="1"/>
  <c r="C125" i="1"/>
  <c r="C126" i="1"/>
  <c r="C127" i="1"/>
  <c r="C128" i="1"/>
  <c r="C129" i="1"/>
  <c r="C130" i="1"/>
  <c r="C131" i="1"/>
  <c r="C4" i="2" l="1"/>
  <c r="E235" i="2" l="1"/>
  <c r="E228" i="2"/>
  <c r="E219" i="2"/>
  <c r="E227" i="2"/>
  <c r="E215" i="2"/>
  <c r="E241" i="2"/>
  <c r="E238" i="2"/>
  <c r="E237" i="2"/>
  <c r="E65" i="2"/>
  <c r="E58" i="2"/>
  <c r="E53" i="2"/>
  <c r="E56" i="2"/>
  <c r="E69" i="2"/>
  <c r="E25" i="2"/>
  <c r="E23" i="2"/>
  <c r="E30" i="2"/>
  <c r="E97" i="2"/>
  <c r="E107" i="2"/>
  <c r="E13" i="2"/>
  <c r="E9" i="2"/>
  <c r="E74" i="2"/>
  <c r="E87" i="2"/>
  <c r="E92" i="2"/>
  <c r="E134" i="2"/>
  <c r="E130" i="2"/>
  <c r="E135" i="2"/>
  <c r="E184" i="2"/>
  <c r="E185" i="2"/>
  <c r="E198" i="2"/>
  <c r="G23" i="4" l="1"/>
  <c r="G190" i="5" l="1"/>
  <c r="G166" i="5"/>
  <c r="G147" i="5"/>
  <c r="G125" i="5"/>
  <c r="G103" i="5"/>
  <c r="G83" i="5"/>
  <c r="G67" i="5"/>
  <c r="G37" i="5"/>
  <c r="G15" i="5"/>
  <c r="G202" i="4"/>
  <c r="G237" i="4"/>
  <c r="G334" i="4"/>
  <c r="G284" i="4"/>
  <c r="G364" i="4"/>
  <c r="G201" i="4"/>
  <c r="G335" i="4"/>
  <c r="G236" i="4"/>
  <c r="G283" i="4"/>
  <c r="G235" i="4"/>
  <c r="G35" i="7"/>
  <c r="G33" i="7"/>
  <c r="G29" i="7"/>
  <c r="G26" i="7"/>
  <c r="G22" i="7"/>
  <c r="G9" i="7"/>
  <c r="G28" i="7"/>
  <c r="G36" i="7"/>
  <c r="G32" i="7"/>
  <c r="G25" i="7"/>
  <c r="G8" i="7"/>
  <c r="G21" i="7"/>
  <c r="G30" i="7"/>
  <c r="G23" i="7"/>
  <c r="G131" i="5" l="1"/>
  <c r="G128" i="5"/>
  <c r="G129" i="5"/>
  <c r="G124" i="5"/>
  <c r="G127" i="5"/>
  <c r="G121" i="5"/>
  <c r="G122" i="5"/>
  <c r="G178" i="5"/>
  <c r="G174" i="5"/>
  <c r="G176" i="5"/>
  <c r="G175" i="5"/>
  <c r="G173" i="5"/>
  <c r="G172" i="5"/>
  <c r="G170" i="5"/>
  <c r="G171" i="5"/>
  <c r="G169" i="5"/>
  <c r="G168" i="5"/>
  <c r="G167" i="5"/>
  <c r="G165" i="5"/>
  <c r="G164" i="5"/>
  <c r="G163" i="5"/>
  <c r="G49" i="5"/>
  <c r="G48" i="5"/>
  <c r="G47" i="5"/>
  <c r="G45" i="5"/>
  <c r="G46" i="5"/>
  <c r="G43" i="5"/>
  <c r="G40" i="5"/>
  <c r="G38" i="5"/>
  <c r="G33" i="5"/>
  <c r="G31" i="5"/>
  <c r="G27" i="5"/>
  <c r="G29" i="5"/>
  <c r="G28" i="5"/>
  <c r="G26" i="5"/>
  <c r="G25" i="5"/>
  <c r="G23" i="5"/>
  <c r="G24" i="5"/>
  <c r="G22" i="5"/>
  <c r="G21" i="5"/>
  <c r="G18" i="5"/>
  <c r="G20" i="5"/>
  <c r="G19" i="5"/>
  <c r="G16" i="5"/>
  <c r="G13" i="5"/>
  <c r="G14" i="5"/>
  <c r="G17" i="5"/>
  <c r="G12" i="5"/>
  <c r="G11" i="5"/>
  <c r="G9" i="5"/>
  <c r="G10" i="5"/>
  <c r="G8" i="5"/>
  <c r="G77" i="5"/>
  <c r="G73" i="5"/>
  <c r="G75" i="5"/>
  <c r="G74" i="5"/>
  <c r="G72" i="5"/>
  <c r="G71" i="5"/>
  <c r="G70" i="5"/>
  <c r="G69" i="5"/>
  <c r="G68" i="5"/>
  <c r="G66" i="5"/>
  <c r="G161" i="5"/>
  <c r="G157" i="5"/>
  <c r="G159" i="5"/>
  <c r="G158" i="5"/>
  <c r="G156" i="5"/>
  <c r="G155" i="5"/>
  <c r="G154" i="5"/>
  <c r="G153" i="5"/>
  <c r="G152" i="5"/>
  <c r="G151" i="5"/>
  <c r="G150" i="5"/>
  <c r="G148" i="5"/>
  <c r="G145" i="5"/>
  <c r="G146" i="5"/>
  <c r="G149" i="5"/>
  <c r="G144" i="5"/>
  <c r="G143" i="5"/>
  <c r="G142" i="5"/>
  <c r="G141" i="5"/>
  <c r="G117" i="5"/>
  <c r="G113" i="5"/>
  <c r="G115" i="5"/>
  <c r="G114" i="5"/>
  <c r="G112" i="5"/>
  <c r="G111" i="5"/>
  <c r="G110" i="5"/>
  <c r="G109" i="5"/>
  <c r="G108" i="5"/>
  <c r="G107" i="5"/>
  <c r="G106" i="5"/>
  <c r="G104" i="5"/>
  <c r="G102" i="5"/>
  <c r="G105" i="5"/>
  <c r="G101" i="5"/>
  <c r="G100" i="5"/>
  <c r="G99" i="5"/>
  <c r="G64" i="5"/>
  <c r="G60" i="5"/>
  <c r="G62" i="5"/>
  <c r="G61" i="5"/>
  <c r="G59" i="5"/>
  <c r="G58" i="5"/>
  <c r="G57" i="5"/>
  <c r="G56" i="5"/>
  <c r="G55" i="5"/>
  <c r="G53" i="5"/>
  <c r="G139" i="5"/>
  <c r="G135" i="5"/>
  <c r="G137" i="5"/>
  <c r="G136" i="5"/>
  <c r="G134" i="5"/>
  <c r="G133" i="5"/>
  <c r="G132" i="5"/>
  <c r="G130" i="5"/>
  <c r="G126" i="5"/>
  <c r="G123" i="5"/>
  <c r="G120" i="5"/>
  <c r="G119" i="5"/>
  <c r="G97" i="5"/>
  <c r="G93" i="5"/>
  <c r="G95" i="5"/>
  <c r="G94" i="5"/>
  <c r="G92" i="5"/>
  <c r="G91" i="5"/>
  <c r="G90" i="5"/>
  <c r="G89" i="5"/>
  <c r="G88" i="5"/>
  <c r="G87" i="5"/>
  <c r="G86" i="5"/>
  <c r="G84" i="5"/>
  <c r="G82" i="5"/>
  <c r="G85" i="5"/>
  <c r="G81" i="5"/>
  <c r="G80" i="5"/>
  <c r="G79" i="5"/>
  <c r="G162" i="5"/>
  <c r="G384" i="4"/>
  <c r="G51" i="5"/>
  <c r="G179" i="5"/>
  <c r="G180" i="5"/>
  <c r="G182" i="5"/>
  <c r="G183" i="5"/>
  <c r="G181" i="5"/>
  <c r="G184" i="5"/>
  <c r="G186" i="5"/>
  <c r="G187" i="5"/>
  <c r="G192" i="5"/>
  <c r="G189" i="5"/>
  <c r="G188" i="5"/>
  <c r="G191" i="5"/>
  <c r="G194" i="5"/>
  <c r="G195" i="5"/>
  <c r="G193" i="5"/>
  <c r="G196" i="5"/>
  <c r="G197" i="5"/>
  <c r="G199" i="5"/>
  <c r="G198" i="5"/>
  <c r="G200" i="5"/>
  <c r="G201" i="5"/>
  <c r="G203" i="5"/>
  <c r="G204" i="5"/>
  <c r="G202" i="5"/>
  <c r="G206" i="5"/>
  <c r="G78" i="5"/>
  <c r="G118" i="5"/>
  <c r="G52" i="5"/>
  <c r="G98" i="5"/>
  <c r="G140" i="5"/>
  <c r="G65" i="5"/>
  <c r="G7" i="5"/>
  <c r="G32" i="5"/>
  <c r="G316" i="4"/>
  <c r="G265" i="4"/>
  <c r="G228" i="4"/>
  <c r="G183" i="4"/>
  <c r="G327" i="4"/>
  <c r="G313" i="4"/>
  <c r="G332" i="4"/>
  <c r="G281" i="4"/>
  <c r="G262" i="4"/>
  <c r="G276" i="4"/>
  <c r="G261" i="4"/>
  <c r="G199" i="4"/>
  <c r="G180" i="4"/>
  <c r="G194" i="4"/>
  <c r="G50" i="4"/>
  <c r="G92" i="4"/>
  <c r="G381" i="4"/>
  <c r="G365" i="4"/>
  <c r="G358" i="4"/>
  <c r="G337" i="4"/>
  <c r="G307" i="4"/>
  <c r="G286" i="4"/>
  <c r="G256" i="4"/>
  <c r="G232" i="4"/>
  <c r="G225" i="4"/>
  <c r="G205" i="4"/>
  <c r="G172" i="4"/>
  <c r="G161" i="4"/>
  <c r="G156" i="4"/>
  <c r="G140" i="4"/>
  <c r="G134" i="4"/>
  <c r="G118" i="4"/>
  <c r="G113" i="4"/>
  <c r="G97" i="4"/>
  <c r="G73" i="4"/>
  <c r="G56" i="4"/>
  <c r="G43" i="4"/>
  <c r="G29" i="4"/>
  <c r="G10" i="4"/>
  <c r="G18" i="4"/>
  <c r="G118" i="3"/>
  <c r="G108" i="3"/>
  <c r="G101" i="3"/>
  <c r="G90" i="3"/>
  <c r="G79" i="3"/>
  <c r="G68" i="3"/>
  <c r="G60" i="3"/>
  <c r="G48" i="3"/>
  <c r="G45" i="3"/>
  <c r="G34" i="3"/>
  <c r="G10" i="3"/>
  <c r="G21" i="3"/>
  <c r="G176" i="4"/>
  <c r="G309" i="4"/>
  <c r="G259" i="4"/>
  <c r="G354" i="4"/>
  <c r="G357" i="4"/>
  <c r="G356" i="4"/>
  <c r="G353" i="4"/>
  <c r="G352" i="4"/>
  <c r="G350" i="4"/>
  <c r="G351" i="4"/>
  <c r="G349" i="4"/>
  <c r="G345" i="4"/>
  <c r="G347" i="4"/>
  <c r="G346" i="4"/>
  <c r="G348" i="4"/>
  <c r="G344" i="4"/>
  <c r="G343" i="4"/>
  <c r="G342" i="4"/>
  <c r="G340" i="4"/>
  <c r="G339" i="4"/>
  <c r="G341" i="4"/>
  <c r="G338" i="4"/>
  <c r="G336" i="4"/>
  <c r="G331" i="4"/>
  <c r="G329" i="4"/>
  <c r="G330" i="4"/>
  <c r="G333" i="4"/>
  <c r="G328" i="4"/>
  <c r="G325" i="4"/>
  <c r="G326" i="4"/>
  <c r="G323" i="4"/>
  <c r="G322" i="4"/>
  <c r="G321" i="4"/>
  <c r="G320" i="4"/>
  <c r="G317" i="4"/>
  <c r="G319" i="4"/>
  <c r="G315" i="4"/>
  <c r="G318" i="4"/>
  <c r="G314" i="4"/>
  <c r="G312" i="4"/>
  <c r="G311" i="4"/>
  <c r="G310" i="4"/>
  <c r="G308" i="4"/>
  <c r="G359" i="4"/>
  <c r="G360" i="4"/>
  <c r="G361" i="4"/>
  <c r="G362" i="4"/>
  <c r="G363" i="4"/>
  <c r="G366" i="4"/>
  <c r="G367" i="4"/>
  <c r="G10" i="6"/>
  <c r="G15" i="6"/>
  <c r="G18" i="6"/>
  <c r="G20" i="6"/>
  <c r="G7" i="6"/>
  <c r="G9" i="6"/>
  <c r="G8" i="6"/>
  <c r="G11" i="6"/>
  <c r="G12" i="6"/>
  <c r="G13" i="6"/>
  <c r="G16" i="6"/>
  <c r="G17" i="6"/>
  <c r="G19" i="6"/>
  <c r="G20" i="7"/>
  <c r="G34" i="7"/>
  <c r="G31" i="7"/>
  <c r="G27" i="7"/>
  <c r="G19" i="7"/>
  <c r="G7" i="7"/>
  <c r="G24" i="7"/>
  <c r="D4" i="5" l="1"/>
  <c r="D4" i="6"/>
  <c r="D4" i="7"/>
  <c r="D3" i="5"/>
  <c r="D3" i="7"/>
  <c r="D3" i="6"/>
  <c r="E116" i="2"/>
  <c r="E166" i="2"/>
  <c r="E276" i="2"/>
  <c r="E278" i="2"/>
  <c r="E158" i="2"/>
  <c r="E168" i="2"/>
  <c r="E269" i="2" l="1"/>
  <c r="E252" i="2"/>
  <c r="E26" i="2"/>
  <c r="E34" i="2"/>
  <c r="E319" i="2"/>
  <c r="E296" i="2"/>
  <c r="E331" i="2"/>
  <c r="E290" i="2"/>
  <c r="E343" i="2"/>
  <c r="E286" i="2"/>
  <c r="E329" i="2"/>
  <c r="E340" i="2"/>
  <c r="E335" i="2"/>
  <c r="E330" i="2"/>
  <c r="E339" i="2"/>
  <c r="E334" i="2"/>
  <c r="E351" i="2"/>
  <c r="E303" i="2"/>
  <c r="E347" i="2"/>
  <c r="E114" i="2" l="1"/>
  <c r="E27" i="2"/>
  <c r="E207" i="2"/>
  <c r="E100" i="2"/>
  <c r="E255" i="2"/>
  <c r="G78" i="1" l="1"/>
  <c r="G22" i="1"/>
  <c r="G49" i="3"/>
  <c r="G274" i="4"/>
  <c r="G229" i="4"/>
  <c r="G192" i="4"/>
  <c r="G137" i="4"/>
  <c r="G53" i="4"/>
  <c r="E174" i="2"/>
  <c r="G138" i="4" l="1"/>
  <c r="G77" i="4"/>
  <c r="G47" i="4"/>
  <c r="G23" i="1"/>
  <c r="G84" i="3" l="1"/>
  <c r="G86" i="3"/>
  <c r="E231" i="2" l="1"/>
  <c r="G99" i="4" l="1"/>
  <c r="E8" i="2"/>
  <c r="E11" i="2"/>
  <c r="E10" i="2"/>
  <c r="E12" i="2"/>
  <c r="E33" i="2"/>
  <c r="E32" i="2"/>
  <c r="E31" i="2"/>
  <c r="E28" i="2"/>
  <c r="E29" i="2"/>
  <c r="E21" i="2"/>
  <c r="E18" i="2"/>
  <c r="E15" i="2"/>
  <c r="E19" i="2"/>
  <c r="E22" i="2"/>
  <c r="E20" i="2"/>
  <c r="E24" i="2"/>
  <c r="E16" i="2"/>
  <c r="E14" i="2"/>
  <c r="E17" i="2"/>
  <c r="E50" i="2"/>
  <c r="E51" i="2"/>
  <c r="E52" i="2"/>
  <c r="E37" i="2"/>
  <c r="E38" i="2"/>
  <c r="E40" i="2"/>
  <c r="E41" i="2"/>
  <c r="E45" i="2"/>
  <c r="E47" i="2"/>
  <c r="E48" i="2"/>
  <c r="E46" i="2"/>
  <c r="E44" i="2"/>
  <c r="E42" i="2"/>
  <c r="E36" i="2"/>
  <c r="E43" i="2"/>
  <c r="E49" i="2"/>
  <c r="E39" i="2"/>
  <c r="E35" i="2"/>
  <c r="E55" i="2"/>
  <c r="E59" i="2"/>
  <c r="E57" i="2"/>
  <c r="E60" i="2"/>
  <c r="E61" i="2"/>
  <c r="E68" i="2"/>
  <c r="E70" i="2"/>
  <c r="E54" i="2"/>
  <c r="E64" i="2"/>
  <c r="E63" i="2"/>
  <c r="E67" i="2"/>
  <c r="E62" i="2"/>
  <c r="E66" i="2"/>
  <c r="E84" i="2"/>
  <c r="E76" i="2"/>
  <c r="E93" i="2"/>
  <c r="E80" i="2"/>
  <c r="E88" i="2"/>
  <c r="E94" i="2"/>
  <c r="E86" i="2"/>
  <c r="E81" i="2"/>
  <c r="E78" i="2"/>
  <c r="E82" i="2"/>
  <c r="E73" i="2"/>
  <c r="E91" i="2"/>
  <c r="E71" i="2"/>
  <c r="E72" i="2"/>
  <c r="E79" i="2"/>
  <c r="E83" i="2"/>
  <c r="E90" i="2"/>
  <c r="E75" i="2"/>
  <c r="E85" i="2"/>
  <c r="E89" i="2"/>
  <c r="E77" i="2"/>
  <c r="E109" i="2"/>
  <c r="E106" i="2"/>
  <c r="E112" i="2"/>
  <c r="E104" i="2"/>
  <c r="E103" i="2"/>
  <c r="E95" i="2"/>
  <c r="E110" i="2"/>
  <c r="E98" i="2"/>
  <c r="E111" i="2"/>
  <c r="E99" i="2"/>
  <c r="E101" i="2"/>
  <c r="E96" i="2"/>
  <c r="E102" i="2"/>
  <c r="E105" i="2"/>
  <c r="E113" i="2"/>
  <c r="E115" i="2"/>
  <c r="E117" i="2"/>
  <c r="E118" i="2"/>
  <c r="E119" i="2"/>
  <c r="E127" i="2"/>
  <c r="E125" i="2"/>
  <c r="E124" i="2"/>
  <c r="E121" i="2"/>
  <c r="E129" i="2"/>
  <c r="E139" i="2"/>
  <c r="E138" i="2"/>
  <c r="E122" i="2"/>
  <c r="E120" i="2"/>
  <c r="E136" i="2"/>
  <c r="E132" i="2"/>
  <c r="E123" i="2"/>
  <c r="E131" i="2"/>
  <c r="E141" i="2"/>
  <c r="E128" i="2"/>
  <c r="E137" i="2"/>
  <c r="E140" i="2"/>
  <c r="E143" i="2"/>
  <c r="E144" i="2"/>
  <c r="E142" i="2"/>
  <c r="E145" i="2"/>
  <c r="E146" i="2"/>
  <c r="E147" i="2"/>
  <c r="E148" i="2"/>
  <c r="E149" i="2"/>
  <c r="E150" i="2"/>
  <c r="E151" i="2"/>
  <c r="E152" i="2"/>
  <c r="E153" i="2"/>
  <c r="E154" i="2"/>
  <c r="E155" i="2"/>
  <c r="E157" i="2"/>
  <c r="E159" i="2"/>
  <c r="E160" i="2"/>
  <c r="E161" i="2"/>
  <c r="E163" i="2"/>
  <c r="E165" i="2"/>
  <c r="E167" i="2"/>
  <c r="E169" i="2"/>
  <c r="E170" i="2"/>
  <c r="E175" i="2"/>
  <c r="E190" i="2"/>
  <c r="E108" i="2"/>
  <c r="E188" i="2"/>
  <c r="E199" i="2"/>
  <c r="E178" i="2"/>
  <c r="E187" i="2"/>
  <c r="E201" i="2"/>
  <c r="E205" i="2"/>
  <c r="E206" i="2"/>
  <c r="E183" i="2"/>
  <c r="E180" i="2"/>
  <c r="E203" i="2"/>
  <c r="E176" i="2"/>
  <c r="E177" i="2"/>
  <c r="E181" i="2"/>
  <c r="E182" i="2"/>
  <c r="E195" i="2"/>
  <c r="E202" i="2"/>
  <c r="E194" i="2"/>
  <c r="E197" i="2"/>
  <c r="E186" i="2"/>
  <c r="E196" i="2"/>
  <c r="E200" i="2"/>
  <c r="E179" i="2"/>
  <c r="E191" i="2"/>
  <c r="E192" i="2"/>
  <c r="E193" i="2"/>
  <c r="E204" i="2"/>
  <c r="E189" i="2"/>
  <c r="E233" i="2"/>
  <c r="E212" i="2"/>
  <c r="E226" i="2"/>
  <c r="E239" i="2"/>
  <c r="E245" i="2"/>
  <c r="E246" i="2"/>
  <c r="E210" i="2"/>
  <c r="E211" i="2"/>
  <c r="E216" i="2"/>
  <c r="E236" i="2"/>
  <c r="E240" i="2"/>
  <c r="E247" i="2"/>
  <c r="E218" i="2"/>
  <c r="E220" i="2"/>
  <c r="E217" i="2"/>
  <c r="E208" i="2"/>
  <c r="E229" i="2"/>
  <c r="E209" i="2"/>
  <c r="E213" i="2"/>
  <c r="E214" i="2"/>
  <c r="E222" i="2"/>
  <c r="E223" i="2"/>
  <c r="E224" i="2"/>
  <c r="E230" i="2"/>
  <c r="E232" i="2"/>
  <c r="E244" i="2"/>
  <c r="E221" i="2"/>
  <c r="E225" i="2"/>
  <c r="E248" i="2"/>
  <c r="E234" i="2"/>
  <c r="E243" i="2"/>
  <c r="E242" i="2"/>
  <c r="E254" i="2"/>
  <c r="E256" i="2"/>
  <c r="E249" i="2"/>
  <c r="E250" i="2"/>
  <c r="E251" i="2"/>
  <c r="E258" i="2"/>
  <c r="E260" i="2"/>
  <c r="E253" i="2"/>
  <c r="E257" i="2"/>
  <c r="E259" i="2"/>
  <c r="E273" i="2"/>
  <c r="E277" i="2"/>
  <c r="E270" i="2"/>
  <c r="E268" i="2"/>
  <c r="E271" i="2"/>
  <c r="E266" i="2"/>
  <c r="E272" i="2"/>
  <c r="E274" i="2"/>
  <c r="E275" i="2"/>
  <c r="E265" i="2"/>
  <c r="E267" i="2"/>
  <c r="E262" i="2"/>
  <c r="E263" i="2"/>
  <c r="E280" i="2"/>
  <c r="E281" i="2"/>
  <c r="E282" i="2"/>
  <c r="E279" i="2"/>
  <c r="E283" i="2"/>
  <c r="E284" i="2"/>
  <c r="E285" i="2"/>
  <c r="E341" i="2"/>
  <c r="E289" i="2"/>
  <c r="E300" i="2"/>
  <c r="E295" i="2"/>
  <c r="E352" i="2"/>
  <c r="E316" i="2"/>
  <c r="E346" i="2"/>
  <c r="E298" i="2"/>
  <c r="E325" i="2"/>
  <c r="E327" i="2"/>
  <c r="E299" i="2"/>
  <c r="E310" i="2"/>
  <c r="E314" i="2"/>
  <c r="E337" i="2"/>
  <c r="E302" i="2"/>
  <c r="E304" i="2"/>
  <c r="E320" i="2"/>
  <c r="E333" i="2"/>
  <c r="E348" i="2"/>
  <c r="E317" i="2"/>
  <c r="E344" i="2"/>
  <c r="E301" i="2"/>
  <c r="E324" i="2"/>
  <c r="E297" i="2"/>
  <c r="E328" i="2"/>
  <c r="E345" i="2"/>
  <c r="E326" i="2"/>
  <c r="E349" i="2"/>
  <c r="E287" i="2"/>
  <c r="E291" i="2"/>
  <c r="E321" i="2"/>
  <c r="E322" i="2"/>
  <c r="E311" i="2"/>
  <c r="E323" i="2"/>
  <c r="E306" i="2"/>
  <c r="E318" i="2"/>
  <c r="E315" i="2"/>
  <c r="E312" i="2"/>
  <c r="E313" i="2"/>
  <c r="E307" i="2"/>
  <c r="E308" i="2"/>
  <c r="E342" i="2"/>
  <c r="E350" i="2"/>
  <c r="E288" i="2"/>
  <c r="E305" i="2"/>
  <c r="E338" i="2"/>
  <c r="E332" i="2"/>
  <c r="C3" i="2" l="1"/>
  <c r="G182" i="4"/>
  <c r="G279" i="4"/>
  <c r="G233" i="4"/>
  <c r="G197" i="4"/>
  <c r="G376" i="4"/>
  <c r="G302" i="4"/>
  <c r="G220" i="4"/>
  <c r="G130" i="1"/>
  <c r="G111" i="1"/>
  <c r="G66" i="1"/>
  <c r="G45" i="1"/>
  <c r="G61" i="4"/>
  <c r="G290" i="4"/>
  <c r="G242" i="4"/>
  <c r="G208" i="4"/>
  <c r="G144" i="4"/>
  <c r="G53" i="3"/>
  <c r="G79" i="1"/>
  <c r="G21" i="1"/>
  <c r="G215" i="4" l="1"/>
  <c r="G204" i="4"/>
  <c r="G248" i="4"/>
  <c r="G297" i="4"/>
  <c r="G125" i="1"/>
  <c r="G106" i="1"/>
  <c r="G81" i="1"/>
  <c r="G61" i="1"/>
  <c r="G40" i="1"/>
  <c r="G14" i="1"/>
  <c r="G179" i="4" l="1"/>
  <c r="G93" i="1"/>
  <c r="G50" i="1"/>
  <c r="G29" i="1"/>
  <c r="G190" i="4" l="1"/>
  <c r="G272" i="4"/>
  <c r="G300" i="4"/>
  <c r="G218" i="4"/>
  <c r="G282" i="4" l="1"/>
  <c r="G200" i="4"/>
  <c r="G75" i="4"/>
  <c r="G78" i="4"/>
  <c r="G196" i="4"/>
  <c r="G278" i="4"/>
  <c r="G389" i="4"/>
  <c r="G211" i="4" l="1"/>
  <c r="G293" i="4"/>
  <c r="G238" i="4"/>
  <c r="G285" i="4"/>
  <c r="G203" i="4"/>
  <c r="G270" i="4"/>
  <c r="G188" i="4"/>
  <c r="G260" i="4" l="1"/>
  <c r="G178" i="4"/>
  <c r="G114" i="1"/>
  <c r="G79" i="4" l="1"/>
  <c r="G23" i="3"/>
  <c r="G20" i="4" l="1"/>
  <c r="G21" i="4" l="1"/>
  <c r="G227" i="4" l="1"/>
  <c r="G87" i="3" l="1"/>
  <c r="G65" i="3"/>
  <c r="G31" i="3"/>
  <c r="G385" i="4" l="1"/>
  <c r="G95" i="1" l="1"/>
  <c r="G51" i="1"/>
  <c r="G30" i="1" l="1"/>
  <c r="G107" i="3"/>
  <c r="G111" i="3"/>
  <c r="G112" i="3"/>
  <c r="G76" i="3"/>
  <c r="G78" i="3"/>
  <c r="G73" i="3"/>
  <c r="G70" i="3"/>
  <c r="G72" i="3"/>
  <c r="G71" i="3"/>
  <c r="G69" i="3"/>
  <c r="G67" i="3"/>
  <c r="G63" i="3"/>
  <c r="G74" i="3"/>
  <c r="G64" i="3"/>
  <c r="G66" i="3"/>
  <c r="G62" i="3"/>
  <c r="G96" i="3"/>
  <c r="G83" i="3"/>
  <c r="G89" i="3"/>
  <c r="G91" i="3"/>
  <c r="G40" i="3"/>
  <c r="G28" i="3"/>
  <c r="G32" i="3"/>
  <c r="G29" i="3"/>
  <c r="G9" i="3"/>
  <c r="G7" i="3"/>
  <c r="G8" i="3"/>
  <c r="G13" i="3"/>
  <c r="G14" i="3"/>
  <c r="G11" i="3"/>
  <c r="G12" i="3"/>
  <c r="G16" i="3"/>
  <c r="G15" i="3"/>
  <c r="G17" i="3"/>
  <c r="G20" i="3"/>
  <c r="G18" i="3"/>
  <c r="G22" i="3"/>
  <c r="G24" i="3"/>
  <c r="G25" i="3"/>
  <c r="G26" i="3"/>
  <c r="G30" i="3"/>
  <c r="G27" i="3"/>
  <c r="G33" i="3"/>
  <c r="G35" i="3"/>
  <c r="G37" i="3"/>
  <c r="G38" i="3"/>
  <c r="G36" i="3"/>
  <c r="G39" i="3"/>
  <c r="G44" i="3"/>
  <c r="G42" i="3"/>
  <c r="G46" i="3"/>
  <c r="G47" i="3"/>
  <c r="G51" i="3"/>
  <c r="G52" i="3"/>
  <c r="G50" i="3"/>
  <c r="G55" i="3"/>
  <c r="G54" i="3"/>
  <c r="G59" i="3"/>
  <c r="G57" i="3"/>
  <c r="G61" i="3"/>
  <c r="G80" i="3"/>
  <c r="G81" i="3"/>
  <c r="G88" i="3"/>
  <c r="G85" i="3"/>
  <c r="G93" i="3"/>
  <c r="G94" i="3"/>
  <c r="G92" i="3"/>
  <c r="G95" i="3"/>
  <c r="G97" i="3"/>
  <c r="G100" i="3"/>
  <c r="G98" i="3"/>
  <c r="G102" i="3"/>
  <c r="G104" i="3"/>
  <c r="G105" i="3"/>
  <c r="G106" i="3"/>
  <c r="G109" i="3"/>
  <c r="G110" i="3"/>
  <c r="G113" i="3"/>
  <c r="G117" i="3"/>
  <c r="G115" i="3"/>
  <c r="G114" i="3"/>
  <c r="G103" i="3"/>
  <c r="G67" i="1" l="1"/>
  <c r="G65" i="1"/>
  <c r="G64" i="1"/>
  <c r="G63" i="1"/>
  <c r="G62" i="1"/>
  <c r="G60" i="1"/>
  <c r="G59" i="1"/>
  <c r="G58" i="1"/>
  <c r="G57" i="1"/>
  <c r="G56" i="1"/>
  <c r="G52" i="1"/>
  <c r="G55" i="1"/>
  <c r="G54" i="1"/>
  <c r="G53" i="1"/>
  <c r="G49" i="1"/>
  <c r="G48" i="1"/>
  <c r="G131" i="1"/>
  <c r="G129" i="1"/>
  <c r="G128" i="1"/>
  <c r="G127" i="1"/>
  <c r="G126" i="1"/>
  <c r="G124" i="1"/>
  <c r="G123" i="1"/>
  <c r="G122" i="1"/>
  <c r="G121" i="1"/>
  <c r="G120" i="1"/>
  <c r="G116" i="1"/>
  <c r="G119" i="1"/>
  <c r="G118" i="1"/>
  <c r="G117" i="1"/>
  <c r="G115" i="1"/>
  <c r="G112" i="1"/>
  <c r="G110" i="1"/>
  <c r="G109" i="1"/>
  <c r="G108" i="1"/>
  <c r="G107" i="1"/>
  <c r="G105" i="1"/>
  <c r="G104" i="1"/>
  <c r="G103" i="1"/>
  <c r="G102" i="1"/>
  <c r="G101" i="1"/>
  <c r="G96" i="1"/>
  <c r="G100" i="1"/>
  <c r="G99" i="1"/>
  <c r="G98" i="1"/>
  <c r="G92" i="1"/>
  <c r="G91" i="1"/>
  <c r="G390" i="4"/>
  <c r="G386" i="4"/>
  <c r="G387" i="4"/>
  <c r="G388" i="4"/>
  <c r="G383" i="4"/>
  <c r="G382" i="4"/>
  <c r="G377" i="4"/>
  <c r="G380" i="4"/>
  <c r="G379" i="4"/>
  <c r="G372" i="4"/>
  <c r="G370" i="4"/>
  <c r="G375" i="4"/>
  <c r="G374" i="4"/>
  <c r="G373" i="4"/>
  <c r="G371" i="4"/>
  <c r="G368" i="4"/>
  <c r="G369" i="4"/>
  <c r="G303" i="4"/>
  <c r="G306" i="4"/>
  <c r="G305" i="4"/>
  <c r="G296" i="4"/>
  <c r="G294" i="4"/>
  <c r="G301" i="4"/>
  <c r="G299" i="4"/>
  <c r="G298" i="4"/>
  <c r="G295" i="4"/>
  <c r="G291" i="4"/>
  <c r="G292" i="4"/>
  <c r="G289" i="4"/>
  <c r="G288" i="4"/>
  <c r="G287" i="4"/>
  <c r="G275" i="4"/>
  <c r="G280" i="4"/>
  <c r="G269" i="4"/>
  <c r="G277" i="4"/>
  <c r="G271" i="4"/>
  <c r="G266" i="4"/>
  <c r="G268" i="4"/>
  <c r="G264" i="4"/>
  <c r="G267" i="4"/>
  <c r="G263" i="4"/>
  <c r="G258" i="4"/>
  <c r="G257" i="4"/>
  <c r="G252" i="4"/>
  <c r="G255" i="4"/>
  <c r="G253" i="4"/>
  <c r="G247" i="4"/>
  <c r="G245" i="4"/>
  <c r="G251" i="4"/>
  <c r="G250" i="4"/>
  <c r="G249" i="4"/>
  <c r="G246" i="4"/>
  <c r="G243" i="4"/>
  <c r="G244" i="4"/>
  <c r="G241" i="4"/>
  <c r="G240" i="4"/>
  <c r="G239" i="4"/>
  <c r="G230" i="4"/>
  <c r="G234" i="4"/>
  <c r="G231" i="4"/>
  <c r="G226" i="4"/>
  <c r="G221" i="4"/>
  <c r="G224" i="4"/>
  <c r="G223" i="4"/>
  <c r="G214" i="4"/>
  <c r="G212" i="4"/>
  <c r="G219" i="4"/>
  <c r="G217" i="4"/>
  <c r="G216" i="4"/>
  <c r="G213" i="4"/>
  <c r="G209" i="4"/>
  <c r="G210" i="4"/>
  <c r="G207" i="4"/>
  <c r="G206" i="4"/>
  <c r="G193" i="4"/>
  <c r="G198" i="4"/>
  <c r="G187" i="4"/>
  <c r="G195" i="4"/>
  <c r="G189" i="4"/>
  <c r="G184" i="4"/>
  <c r="G186" i="4"/>
  <c r="G185" i="4"/>
  <c r="G181" i="4"/>
  <c r="G177" i="4"/>
  <c r="G175" i="4"/>
  <c r="G170" i="4"/>
  <c r="G174" i="4"/>
  <c r="G173" i="4"/>
  <c r="G167" i="4"/>
  <c r="G169" i="4"/>
  <c r="G168" i="4"/>
  <c r="G165" i="4"/>
  <c r="G166" i="4"/>
  <c r="G164" i="4"/>
  <c r="G163" i="4"/>
  <c r="G159" i="4"/>
  <c r="G162" i="4"/>
  <c r="G160" i="4"/>
  <c r="G157" i="4"/>
  <c r="G158" i="4"/>
  <c r="G152" i="4"/>
  <c r="G155" i="4"/>
  <c r="G154" i="4"/>
  <c r="G148" i="4"/>
  <c r="G147" i="4"/>
  <c r="G151" i="4"/>
  <c r="G150" i="4"/>
  <c r="G149" i="4"/>
  <c r="G145" i="4"/>
  <c r="G146" i="4"/>
  <c r="G143" i="4"/>
  <c r="G142" i="4"/>
  <c r="G136" i="4"/>
  <c r="G141" i="4"/>
  <c r="G139" i="4"/>
  <c r="G135" i="4"/>
  <c r="G130" i="4"/>
  <c r="G133" i="4"/>
  <c r="G132" i="4"/>
  <c r="G126" i="4"/>
  <c r="G125" i="4"/>
  <c r="G129" i="4"/>
  <c r="G128" i="4"/>
  <c r="G127" i="4"/>
  <c r="G123" i="4"/>
  <c r="G124" i="4"/>
  <c r="G122" i="4"/>
  <c r="G121" i="4"/>
  <c r="G120" i="4"/>
  <c r="G116" i="4"/>
  <c r="G119" i="4"/>
  <c r="G117" i="4"/>
  <c r="G115" i="4"/>
  <c r="G114" i="4"/>
  <c r="G109" i="4"/>
  <c r="G112" i="4"/>
  <c r="G111" i="4"/>
  <c r="G105" i="4"/>
  <c r="G104" i="4"/>
  <c r="G108" i="4"/>
  <c r="G107" i="4"/>
  <c r="G106" i="4"/>
  <c r="G102" i="4"/>
  <c r="G103" i="4"/>
  <c r="G101" i="4"/>
  <c r="G100" i="4"/>
  <c r="G95" i="4"/>
  <c r="G98" i="4"/>
  <c r="G96" i="4"/>
  <c r="G94" i="4"/>
  <c r="G93" i="4"/>
  <c r="G88" i="4"/>
  <c r="G91" i="4"/>
  <c r="G90" i="4"/>
  <c r="G84" i="4"/>
  <c r="G83" i="4"/>
  <c r="G87" i="4"/>
  <c r="G86" i="4"/>
  <c r="G85" i="4"/>
  <c r="G82" i="4"/>
  <c r="G81" i="4"/>
  <c r="G80" i="4"/>
  <c r="G76" i="4"/>
  <c r="G74" i="4"/>
  <c r="G69" i="4"/>
  <c r="G72" i="4"/>
  <c r="G71" i="4"/>
  <c r="G65" i="4"/>
  <c r="G64" i="4"/>
  <c r="G68" i="4"/>
  <c r="G67" i="4"/>
  <c r="G66" i="4"/>
  <c r="G62" i="4"/>
  <c r="G63" i="4"/>
  <c r="G60" i="4"/>
  <c r="G59" i="4"/>
  <c r="G58" i="4"/>
  <c r="G54" i="4"/>
  <c r="G57" i="4"/>
  <c r="G55" i="4"/>
  <c r="G52" i="4"/>
  <c r="G51" i="4"/>
  <c r="G49" i="4"/>
  <c r="G48" i="4"/>
  <c r="G46" i="4"/>
  <c r="G45" i="4"/>
  <c r="G44" i="4"/>
  <c r="G39" i="4"/>
  <c r="G42" i="4"/>
  <c r="G41" i="4"/>
  <c r="G36" i="4"/>
  <c r="G38" i="4"/>
  <c r="G37" i="4"/>
  <c r="G34" i="4"/>
  <c r="G35" i="4"/>
  <c r="G33" i="4"/>
  <c r="G32" i="4"/>
  <c r="G31" i="4"/>
  <c r="G27" i="4"/>
  <c r="G30" i="4"/>
  <c r="G28" i="4"/>
  <c r="G25" i="4"/>
  <c r="G26" i="4"/>
  <c r="G24" i="4"/>
  <c r="G22" i="4"/>
  <c r="G19" i="4"/>
  <c r="G14" i="4"/>
  <c r="G17" i="4"/>
  <c r="G16" i="4"/>
  <c r="G11" i="4"/>
  <c r="G13" i="4"/>
  <c r="G12" i="4"/>
  <c r="G9" i="4"/>
  <c r="G8" i="4"/>
  <c r="G7" i="4"/>
  <c r="D4" i="4" l="1"/>
  <c r="D4" i="3"/>
  <c r="D3" i="4"/>
  <c r="D3" i="3"/>
  <c r="G87" i="1" l="1"/>
  <c r="G88" i="1"/>
  <c r="G89" i="1"/>
  <c r="G82" i="1"/>
  <c r="G80" i="1"/>
  <c r="G83" i="1"/>
  <c r="G77" i="1"/>
  <c r="G74" i="1"/>
  <c r="G75" i="1"/>
  <c r="G69" i="1"/>
  <c r="G73" i="1"/>
  <c r="G71" i="1"/>
  <c r="G72" i="1"/>
  <c r="G70" i="1"/>
  <c r="G42" i="1"/>
  <c r="G43" i="1"/>
  <c r="G33" i="1"/>
  <c r="G34" i="1"/>
  <c r="G31" i="1"/>
  <c r="G38" i="1"/>
  <c r="G46" i="1"/>
  <c r="G28" i="1"/>
  <c r="G44" i="1"/>
  <c r="G41" i="1"/>
  <c r="G39" i="1"/>
  <c r="G36" i="1"/>
  <c r="G37" i="1"/>
  <c r="G32" i="1"/>
  <c r="G35" i="1"/>
  <c r="G25" i="1"/>
  <c r="G24" i="1"/>
  <c r="G18" i="1"/>
  <c r="G8" i="1"/>
  <c r="G17" i="1"/>
  <c r="G16" i="1"/>
  <c r="G15" i="1"/>
  <c r="G12" i="1"/>
  <c r="G10" i="1"/>
  <c r="G11" i="1"/>
  <c r="G9" i="1"/>
  <c r="G19" i="1"/>
  <c r="G20" i="1"/>
  <c r="G26" i="1"/>
  <c r="G27" i="1"/>
  <c r="G113" i="1"/>
  <c r="D4" i="1" l="1"/>
  <c r="G76" i="1"/>
  <c r="G68" i="1"/>
  <c r="G86" i="1"/>
  <c r="G7" i="1"/>
  <c r="G47" i="1"/>
  <c r="G90" i="1"/>
  <c r="D3" i="1" l="1"/>
</calcChain>
</file>

<file path=xl/sharedStrings.xml><?xml version="1.0" encoding="utf-8"?>
<sst xmlns="http://schemas.openxmlformats.org/spreadsheetml/2006/main" count="4936" uniqueCount="407">
  <si>
    <t>Master</t>
  </si>
  <si>
    <t>Heroic</t>
  </si>
  <si>
    <t>Combat Shotgun</t>
  </si>
  <si>
    <t>Hammer</t>
  </si>
  <si>
    <t>Super Sledge</t>
  </si>
  <si>
    <t>Missile Launcher</t>
  </si>
  <si>
    <t>Aviator</t>
  </si>
  <si>
    <t>Brute</t>
  </si>
  <si>
    <t>Aviator Cap</t>
  </si>
  <si>
    <t>Behemoth</t>
  </si>
  <si>
    <t>Suicider</t>
  </si>
  <si>
    <t>Suicider Mini Nuke</t>
  </si>
  <si>
    <t>Enslaved Tech</t>
  </si>
  <si>
    <t>Machete</t>
  </si>
  <si>
    <t>Lead Pipe</t>
  </si>
  <si>
    <t>Mutant Hound Fiend</t>
  </si>
  <si>
    <t>Mutant Hound</t>
  </si>
  <si>
    <t>Board</t>
  </si>
  <si>
    <t>Sledgehammer</t>
  </si>
  <si>
    <t>Tire Iron</t>
  </si>
  <si>
    <t>Assault Rifle</t>
  </si>
  <si>
    <t>Paladin Danse</t>
  </si>
  <si>
    <t>Paladin</t>
  </si>
  <si>
    <t>Plasma Rifle</t>
  </si>
  <si>
    <t>Baton</t>
  </si>
  <si>
    <t>Minigun</t>
  </si>
  <si>
    <t>Knight</t>
  </si>
  <si>
    <t>Stun Baton</t>
  </si>
  <si>
    <t>Aspirant Goddard</t>
  </si>
  <si>
    <t>Lancer</t>
  </si>
  <si>
    <t>Knight Patrol</t>
  </si>
  <si>
    <t>Hunting Rifle</t>
  </si>
  <si>
    <t>Laser Rifle</t>
  </si>
  <si>
    <t>Field Scribe</t>
  </si>
  <si>
    <t>.44 Revolver</t>
  </si>
  <si>
    <t>Sole Survivor Loner</t>
  </si>
  <si>
    <t>T-60 Power Armor</t>
  </si>
  <si>
    <t>Sole Survivor</t>
  </si>
  <si>
    <t>Preston Garvey</t>
  </si>
  <si>
    <t>Cait</t>
  </si>
  <si>
    <t>Piper</t>
  </si>
  <si>
    <t>Ronnie Shaw</t>
  </si>
  <si>
    <t>X6-88 Courser</t>
  </si>
  <si>
    <t>Dogmeat</t>
  </si>
  <si>
    <t>Sturges</t>
  </si>
  <si>
    <t>Mama Murphy</t>
  </si>
  <si>
    <t>Codsworth</t>
  </si>
  <si>
    <t>Eyebot</t>
  </si>
  <si>
    <t>Eyebot Laser</t>
  </si>
  <si>
    <t>Mr Handy</t>
  </si>
  <si>
    <t>Minuteman</t>
  </si>
  <si>
    <t>Laser Musket</t>
  </si>
  <si>
    <t>Scavenger</t>
  </si>
  <si>
    <t>Settler</t>
  </si>
  <si>
    <t>Hunting rifle</t>
  </si>
  <si>
    <t>Faction</t>
  </si>
  <si>
    <t>Supermutants</t>
  </si>
  <si>
    <t>Unit</t>
  </si>
  <si>
    <t>Equipment</t>
  </si>
  <si>
    <t>Type</t>
  </si>
  <si>
    <t>Brotherhood of Steel</t>
  </si>
  <si>
    <t>Survivors</t>
  </si>
  <si>
    <t>Comment</t>
  </si>
  <si>
    <t>#Choice</t>
  </si>
  <si>
    <t>Caps</t>
  </si>
  <si>
    <t>Total caps</t>
  </si>
  <si>
    <t>Miniature count</t>
  </si>
  <si>
    <t>Combat Rifle</t>
  </si>
  <si>
    <t>T-45 Power Armor</t>
  </si>
  <si>
    <t>Baseball Bat</t>
  </si>
  <si>
    <t>Fire Hydrant Bat</t>
  </si>
  <si>
    <t>Dogmeat Scout</t>
  </si>
  <si>
    <t>Knight Patrol (Blade)</t>
  </si>
  <si>
    <t>Nuka Cola Girl</t>
  </si>
  <si>
    <t>Melee</t>
  </si>
  <si>
    <t>Behemoth Rock Throw</t>
  </si>
  <si>
    <t>Gatling Laser</t>
  </si>
  <si>
    <t>Dog Bite</t>
  </si>
  <si>
    <t>Included in profile</t>
  </si>
  <si>
    <t>Hound Bite</t>
  </si>
  <si>
    <t>Mr Handy Buzzsaw</t>
  </si>
  <si>
    <t>Pipe Wrench</t>
  </si>
  <si>
    <t>Pistol</t>
  </si>
  <si>
    <t>Gamma Gun</t>
  </si>
  <si>
    <t>Laser Pistol</t>
  </si>
  <si>
    <t>Mr Handy Flamer</t>
  </si>
  <si>
    <t>Pipe Pistol</t>
  </si>
  <si>
    <t>Rifle</t>
  </si>
  <si>
    <t>Cryo Grenade</t>
  </si>
  <si>
    <t>Fragmentation Grenade</t>
  </si>
  <si>
    <t>Molotov Cocktail</t>
  </si>
  <si>
    <t>Item</t>
  </si>
  <si>
    <t>Armor</t>
  </si>
  <si>
    <t>Super Mutant</t>
  </si>
  <si>
    <t>Mr Handy Flamer, Mr Handy Buzzsaw</t>
  </si>
  <si>
    <t>Jet, Mentats</t>
  </si>
  <si>
    <t>Stimpack</t>
  </si>
  <si>
    <t>Psycho</t>
  </si>
  <si>
    <t>-</t>
  </si>
  <si>
    <t>Heavy Weapon</t>
  </si>
  <si>
    <t>Baseball Grenade</t>
  </si>
  <si>
    <t>Huge Club</t>
  </si>
  <si>
    <t>Dog</t>
  </si>
  <si>
    <t>Alien Blaster</t>
  </si>
  <si>
    <t>Lone Wanderer Perk</t>
  </si>
  <si>
    <t>Jet</t>
  </si>
  <si>
    <t>Mentats</t>
  </si>
  <si>
    <t>Long Barrel Mod for Laser Musket</t>
  </si>
  <si>
    <t>Deathclaw</t>
  </si>
  <si>
    <t>Feral Ghoul</t>
  </si>
  <si>
    <t>Radroach Swarm</t>
  </si>
  <si>
    <t>Deathclaw Swipe</t>
  </si>
  <si>
    <t>Deathclaw Crush</t>
  </si>
  <si>
    <t>Feral Ghoul Swipe</t>
  </si>
  <si>
    <t>Radroach Swarm Bite</t>
  </si>
  <si>
    <t>Deathclaw Gauntlet</t>
  </si>
  <si>
    <t>Radroach Meat</t>
  </si>
  <si>
    <t>Food</t>
  </si>
  <si>
    <t>Deathclaw Meat</t>
  </si>
  <si>
    <t>Radscorpion Egg</t>
  </si>
  <si>
    <t>Road Googles</t>
  </si>
  <si>
    <t>Military Fatigues</t>
  </si>
  <si>
    <t>Hazmat Suit</t>
  </si>
  <si>
    <t>Mod</t>
  </si>
  <si>
    <t>Arm Breaker</t>
  </si>
  <si>
    <t>Lead Lined</t>
  </si>
  <si>
    <t>Med-X</t>
  </si>
  <si>
    <t>Chem</t>
  </si>
  <si>
    <t>Rad-X</t>
  </si>
  <si>
    <t>Protectron</t>
  </si>
  <si>
    <t>Assaultron</t>
  </si>
  <si>
    <t>Sentry Bot</t>
  </si>
  <si>
    <t>Protectron Hand Laser</t>
  </si>
  <si>
    <t>Institute Laser Rifle</t>
  </si>
  <si>
    <t>Assaultron Head Laser</t>
  </si>
  <si>
    <t>Assaultron Swipe</t>
  </si>
  <si>
    <t>Mr Handy Fuel</t>
  </si>
  <si>
    <t>Robot Repair Kit</t>
  </si>
  <si>
    <t>Robotic Bits</t>
  </si>
  <si>
    <t>Bowler Hat</t>
  </si>
  <si>
    <t>Iguana On A Stick</t>
  </si>
  <si>
    <t>Silenced</t>
  </si>
  <si>
    <t>Refined</t>
  </si>
  <si>
    <t>Lightweight</t>
  </si>
  <si>
    <t>Bourbon</t>
  </si>
  <si>
    <t xml:space="preserve">Buffout </t>
  </si>
  <si>
    <t>Iguana Bits</t>
  </si>
  <si>
    <t>Mutant Hound Meat</t>
  </si>
  <si>
    <t>Blood Pack</t>
  </si>
  <si>
    <t>Stealth Boy</t>
  </si>
  <si>
    <t>Stuffed Monkey</t>
  </si>
  <si>
    <t>Damaged Hazmat Suit</t>
  </si>
  <si>
    <t>Sturdy Leather Armor</t>
  </si>
  <si>
    <t>Patched Three-Piece Suit</t>
  </si>
  <si>
    <t>Radaway</t>
  </si>
  <si>
    <t>Comfort Grip</t>
  </si>
  <si>
    <t>Hardened Receiver</t>
  </si>
  <si>
    <t>Stun Pack</t>
  </si>
  <si>
    <t>Dissipating</t>
  </si>
  <si>
    <t>Brawler</t>
  </si>
  <si>
    <t>Leader</t>
  </si>
  <si>
    <t>Hunter</t>
  </si>
  <si>
    <t>Wasteland Searcher</t>
  </si>
  <si>
    <t>Warden</t>
  </si>
  <si>
    <t>Gun Nut - Rifle</t>
  </si>
  <si>
    <t>Perk</t>
  </si>
  <si>
    <t>Gun Nut - Pistol</t>
  </si>
  <si>
    <t>Blacksmith</t>
  </si>
  <si>
    <t>Armorer</t>
  </si>
  <si>
    <t>Local Leader</t>
  </si>
  <si>
    <t>Nerd Rage</t>
  </si>
  <si>
    <t>Mysterious Stranger</t>
  </si>
  <si>
    <t>Ventibird Signal Grenade</t>
  </si>
  <si>
    <t>Sea Captain's Hat</t>
  </si>
  <si>
    <t>Yao Guai Meat</t>
  </si>
  <si>
    <t>Heavy</t>
  </si>
  <si>
    <t>Fury</t>
  </si>
  <si>
    <t>Bruiser</t>
  </si>
  <si>
    <t>Big Leagues</t>
  </si>
  <si>
    <t>Pain Train</t>
  </si>
  <si>
    <t>Army Helmet</t>
  </si>
  <si>
    <t>Improved Flexibility</t>
  </si>
  <si>
    <t>Commander</t>
  </si>
  <si>
    <t>Ninja</t>
  </si>
  <si>
    <t>Blitz</t>
  </si>
  <si>
    <t>Fusion Core</t>
  </si>
  <si>
    <t>Multi-Calibre</t>
  </si>
  <si>
    <t>Emergency Protocols</t>
  </si>
  <si>
    <t>Whiskey</t>
  </si>
  <si>
    <t>Flashlight</t>
  </si>
  <si>
    <t>Chains</t>
  </si>
  <si>
    <t>Radstag Meat</t>
  </si>
  <si>
    <t>Multi-Purpose</t>
  </si>
  <si>
    <t>Berserker</t>
  </si>
  <si>
    <t>Steady Aim</t>
  </si>
  <si>
    <t>Refractor</t>
  </si>
  <si>
    <t>Armored Pads</t>
  </si>
  <si>
    <t>Fusilier</t>
  </si>
  <si>
    <t>Basher</t>
  </si>
  <si>
    <t>Locksmith</t>
  </si>
  <si>
    <t>Squirrel on a Stick</t>
  </si>
  <si>
    <t>Skeleton Key</t>
  </si>
  <si>
    <t>X-Cell</t>
  </si>
  <si>
    <t>Heavy Gauntlets</t>
  </si>
  <si>
    <t>Chain Dog Collar</t>
  </si>
  <si>
    <t>Armor Piercing Receiver</t>
  </si>
  <si>
    <t>Wrestler</t>
  </si>
  <si>
    <t>Heavy Gunner</t>
  </si>
  <si>
    <t>Artillery Smoke Grenade</t>
  </si>
  <si>
    <t>Yao Guai Rib Meat</t>
  </si>
  <si>
    <t>Eyeglasses</t>
  </si>
  <si>
    <t>Long Barrel</t>
  </si>
  <si>
    <t>Biocom Mesh</t>
  </si>
  <si>
    <t>Addictol</t>
  </si>
  <si>
    <t>Calmex</t>
  </si>
  <si>
    <t>Defender</t>
  </si>
  <si>
    <t>Rifle Man</t>
  </si>
  <si>
    <t>Life Giver</t>
  </si>
  <si>
    <t>Mole Rat Meat</t>
  </si>
  <si>
    <t>Dirty Postman Uniform</t>
  </si>
  <si>
    <t>Combat Armor</t>
  </si>
  <si>
    <t>Orange Mentats</t>
  </si>
  <si>
    <t>Squirrel Bits</t>
  </si>
  <si>
    <t>Refreshing Beverage</t>
  </si>
  <si>
    <t>Balanced</t>
  </si>
  <si>
    <t>Vodka</t>
  </si>
  <si>
    <t>Thief</t>
  </si>
  <si>
    <t>Chem Resistant</t>
  </si>
  <si>
    <t>Gunslinger</t>
  </si>
  <si>
    <t>Vault 111 Jumpsuit</t>
  </si>
  <si>
    <t>Dog Bandana</t>
  </si>
  <si>
    <t>Boosted Servos</t>
  </si>
  <si>
    <t>Day Tripper</t>
  </si>
  <si>
    <t>Blitzer</t>
  </si>
  <si>
    <t>Lone Wanderer</t>
  </si>
  <si>
    <t>Attack Dog</t>
  </si>
  <si>
    <t>Gear</t>
  </si>
  <si>
    <t>Alcohol</t>
  </si>
  <si>
    <t>Assaultron Head Laser, Assaultron Swipe</t>
  </si>
  <si>
    <t>Missile Launcher, Minigun</t>
  </si>
  <si>
    <t>Radscorpion Princers &amp; Sting</t>
  </si>
  <si>
    <t>Deathclaw Crush, Deathclaw Swipe</t>
  </si>
  <si>
    <t>Radscorpion</t>
  </si>
  <si>
    <t>Alien</t>
  </si>
  <si>
    <t>Thirst Zapper Cola</t>
  </si>
  <si>
    <t>Clothes</t>
  </si>
  <si>
    <t>Laser Turret</t>
  </si>
  <si>
    <t>Car Security Override</t>
  </si>
  <si>
    <t>Admin Password</t>
  </si>
  <si>
    <t>Turret Inhibitors</t>
  </si>
  <si>
    <t>Cram</t>
  </si>
  <si>
    <t>Machine Gun Turrent Mk1</t>
  </si>
  <si>
    <t>Nuka-Cherry</t>
  </si>
  <si>
    <t>Nuka-Cola</t>
  </si>
  <si>
    <t>Ripper</t>
  </si>
  <si>
    <t>Fragmentation Mine</t>
  </si>
  <si>
    <t>Mine</t>
  </si>
  <si>
    <t>Pulse Grenade</t>
  </si>
  <si>
    <t>Climbing Spikes</t>
  </si>
  <si>
    <t>Unsent Letter</t>
  </si>
  <si>
    <t>Hand-Written Note</t>
  </si>
  <si>
    <t>Fire Extinguisher</t>
  </si>
  <si>
    <t>Camouflage</t>
  </si>
  <si>
    <t>Freefall Leg Armor</t>
  </si>
  <si>
    <t>Atom Cats Jacket And Jeans</t>
  </si>
  <si>
    <t>Sturdy Combat Armor</t>
  </si>
  <si>
    <t>Brahmin Meat</t>
  </si>
  <si>
    <t>Squirrel Stew</t>
  </si>
  <si>
    <t>Bloatfly Meat</t>
  </si>
  <si>
    <t>Reflex Sights</t>
  </si>
  <si>
    <t>Bayonet</t>
  </si>
  <si>
    <t>Spiked</t>
  </si>
  <si>
    <t>Superior Materials</t>
  </si>
  <si>
    <t>Thicker Plating</t>
  </si>
  <si>
    <t>Ballistic Weave</t>
  </si>
  <si>
    <t>Headlamp</t>
  </si>
  <si>
    <t>Ice Cold Gwinette Ale</t>
  </si>
  <si>
    <t>Rum</t>
  </si>
  <si>
    <t>Berry Mentats</t>
  </si>
  <si>
    <t>Overdrive</t>
  </si>
  <si>
    <t>Mysterious Serum</t>
  </si>
  <si>
    <t>T-51 Power Armor</t>
  </si>
  <si>
    <t>Power Armor Frame</t>
  </si>
  <si>
    <t>Tech</t>
  </si>
  <si>
    <t>Veteran</t>
  </si>
  <si>
    <t>Old Timer</t>
  </si>
  <si>
    <t>Bodyguard</t>
  </si>
  <si>
    <t>Dweller</t>
  </si>
  <si>
    <t>Gun Nut - Heavy</t>
  </si>
  <si>
    <t>Hacker</t>
  </si>
  <si>
    <t>Concentrated Fire</t>
  </si>
  <si>
    <t>Toughness</t>
  </si>
  <si>
    <t>Rad Resistant</t>
  </si>
  <si>
    <t>Ghoulish</t>
  </si>
  <si>
    <t>Medic</t>
  </si>
  <si>
    <t>Chemist</t>
  </si>
  <si>
    <t>Sneak</t>
  </si>
  <si>
    <t>Action Boy / Girl</t>
  </si>
  <si>
    <t>Nuka-Cola Quantum</t>
  </si>
  <si>
    <t>10mm Pistol</t>
  </si>
  <si>
    <t>Bolt-Action Pipe Rifle</t>
  </si>
  <si>
    <t>Thrown Weapon</t>
  </si>
  <si>
    <t>Double-Barrel Shotgun</t>
  </si>
  <si>
    <t>Sole Survivor Day One</t>
  </si>
  <si>
    <t>Knight-Captain Cade</t>
  </si>
  <si>
    <t>Hot Rod Shark Paint</t>
  </si>
  <si>
    <t>Re-Bored</t>
  </si>
  <si>
    <t>Fresh Melon</t>
  </si>
  <si>
    <t>#choice</t>
  </si>
  <si>
    <t>Basic equipment</t>
  </si>
  <si>
    <t>Local Leader II</t>
  </si>
  <si>
    <t>See Local Leader</t>
  </si>
  <si>
    <t>Bottlecap Mine</t>
  </si>
  <si>
    <t>Indy's Freezing .44</t>
  </si>
  <si>
    <t>Draft Codex</t>
  </si>
  <si>
    <t>Venomous</t>
  </si>
  <si>
    <t>Broadsider</t>
  </si>
  <si>
    <t>Rock's Bladed Helm</t>
  </si>
  <si>
    <t>Sole Survivor Tech</t>
  </si>
  <si>
    <t>Dogmeat Guard Dog</t>
  </si>
  <si>
    <t>Raider</t>
  </si>
  <si>
    <t>Scavver</t>
  </si>
  <si>
    <t>Ack Ack</t>
  </si>
  <si>
    <t>Avery</t>
  </si>
  <si>
    <t>Putrid Glowing One</t>
  </si>
  <si>
    <t>Bloated Glowing One</t>
  </si>
  <si>
    <t>Putrid Glowing One Swipe</t>
  </si>
  <si>
    <t>Bloated Glowing One Swipe</t>
  </si>
  <si>
    <t>Mole Rat</t>
  </si>
  <si>
    <t>Mole Rat Bite</t>
  </si>
  <si>
    <t>X-01 Power Armor</t>
  </si>
  <si>
    <t>Raider Power Armor</t>
  </si>
  <si>
    <t>Bolt-Action Pipe Pistol</t>
  </si>
  <si>
    <t>Gauss Rifle</t>
  </si>
  <si>
    <t>Junk Jet</t>
  </si>
  <si>
    <t>Pipe Rifle</t>
  </si>
  <si>
    <t>Railway Rifle</t>
  </si>
  <si>
    <t>Robots</t>
  </si>
  <si>
    <t>Creatures</t>
  </si>
  <si>
    <t>Raiders</t>
  </si>
  <si>
    <t>Padded</t>
  </si>
  <si>
    <t>Cushioned</t>
  </si>
  <si>
    <t>Core Assembly</t>
  </si>
  <si>
    <t>Stalker</t>
  </si>
  <si>
    <t>Grenadier</t>
  </si>
  <si>
    <t>Selfless</t>
  </si>
  <si>
    <t>Sugar Bombs</t>
  </si>
  <si>
    <t>Radscorpion Meat</t>
  </si>
  <si>
    <t>Cave Fungus</t>
  </si>
  <si>
    <t>Moonshine</t>
  </si>
  <si>
    <t>Wine</t>
  </si>
  <si>
    <t>Rope</t>
  </si>
  <si>
    <t>Binoculars</t>
  </si>
  <si>
    <t>Sturdy Metal Armor</t>
  </si>
  <si>
    <t>Heavy Raider Armor</t>
  </si>
  <si>
    <t>Protector's Right Arm Guard</t>
  </si>
  <si>
    <t>Spiked Muzzle</t>
  </si>
  <si>
    <t>Baseball Cap</t>
  </si>
  <si>
    <t>Assault Gas Mask</t>
  </si>
  <si>
    <t>Brotherhood of Steel Hood</t>
  </si>
  <si>
    <t>Red Flight Helmet</t>
  </si>
  <si>
    <t>Mysterious Stranger II</t>
  </si>
  <si>
    <t>Mysterious Stranger III</t>
  </si>
  <si>
    <t>Pack Leader</t>
  </si>
  <si>
    <t>Bloody Mess</t>
  </si>
  <si>
    <t>Huntsman</t>
  </si>
  <si>
    <t>Demolition Expert</t>
  </si>
  <si>
    <t>Lead Belly</t>
  </si>
  <si>
    <t>Moving Target</t>
  </si>
  <si>
    <t>Battlemode - Brotherhood of Steel</t>
  </si>
  <si>
    <t>Narrative mode</t>
  </si>
  <si>
    <t>Battlemode- Super Mutants</t>
  </si>
  <si>
    <t>Battlemode - Survivors</t>
  </si>
  <si>
    <t>Battlemode - Raiders</t>
  </si>
  <si>
    <t>Battlemode - Creatures</t>
  </si>
  <si>
    <t>Battlemode Robots</t>
  </si>
  <si>
    <t>This armybuilder helps you create forces for the game Fallout: Wasteland Warfare by Modiphius.
It was created by Oliver Riedl, member of HTL World, and can be used free of charge.</t>
  </si>
  <si>
    <t>When creating your force for Fallout: Wasteland Warfare, you can combine almost anything.
If playing a regular game, use the ‘Narrative mode’ tab.</t>
  </si>
  <si>
    <t>If you have chosen to play using the combat-focussed Battle Mode, each faction can only choose
from a specific set of units, weapons, etc. and each unit may only equip a sub-set of items. 
When creating your Battle Mode force, use the tab matching the faction you wish to play
which starts with ‘Battlemode’ at the front of the tab’s name. 
See the Battle Mode PDF for the changes to the rules for this mode.</t>
  </si>
  <si>
    <t xml:space="preserve">PDFs containing the points cost of every card, force lists for factions in battle mode, 
and other files and extras, can be downloaded via the following link: </t>
  </si>
  <si>
    <t>https://www.modiphius.com/fallout-downloads.html</t>
  </si>
  <si>
    <t>Nail Board</t>
  </si>
  <si>
    <t>Veteran Raider</t>
  </si>
  <si>
    <t>Raider Outlaw</t>
  </si>
  <si>
    <t>Psycho Outlaw</t>
  </si>
  <si>
    <t>Scavver Outlaw</t>
  </si>
  <si>
    <t>Psycho (chem)</t>
  </si>
  <si>
    <t>Psycho (Chem)</t>
  </si>
  <si>
    <t>Creature Contoller</t>
  </si>
  <si>
    <t>Robot Contoller</t>
  </si>
  <si>
    <t>Battered Sentry Bot</t>
  </si>
  <si>
    <t>Battered Protectron</t>
  </si>
  <si>
    <t>Battered Assaultron</t>
  </si>
  <si>
    <t>Missile Launcher, Empty Minigun</t>
  </si>
  <si>
    <t>Assaultron Swipe, Battered Assaultron Head Laser</t>
  </si>
  <si>
    <t>Empty Minigun</t>
  </si>
  <si>
    <t>Battered Assaultron Head Laser</t>
  </si>
  <si>
    <t>Young Deathclaw</t>
  </si>
  <si>
    <t>Young Deathclaw Swipe, Young Deathclaw Crush</t>
  </si>
  <si>
    <t>Young Deathclaw Swipe</t>
  </si>
  <si>
    <t>Young Deathclaw Crush</t>
  </si>
  <si>
    <t>Recent Feral Ghoul</t>
  </si>
  <si>
    <t>Recent Feral Ghoul Swipe</t>
  </si>
  <si>
    <t>Glowing Radroach Swarm</t>
  </si>
  <si>
    <t>Glowing Radroach Swarm Bite</t>
  </si>
  <si>
    <t>Staggering Pipe Pistole</t>
  </si>
  <si>
    <t>Sinjin</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</si>
</sst>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ALDI SUED Office"/>
      <family val="2"/>
      <scheme val="minor"/>
    </font>
    <font>
      <b/>
      <sz val="11"/>
      <color rgb="FF3F3F3F"/>
      <name val="ALDI SUED Office"/>
      <family val="2"/>
      <scheme val="minor"/>
    </font>
    <font>
      <sz val="11"/>
      <color rgb="FF000000"/>
      <name val="ALDI SUED Office"/>
      <family val="2"/>
      <charset val="1"/>
    </font>
    <font>
      <b/>
      <sz val="11"/>
      <color rgb="FF3F3F3F"/>
      <name val="ALDI SUED Office"/>
      <family val="2"/>
      <charset val="1"/>
    </font>
    <font>
      <b/>
      <sz val="24"/>
      <color theme="0"/>
      <name val="Arial"/>
      <family val="2"/>
    </font>
    <font>
      <sz val="10.5"/>
      <color theme="1"/>
      <name val="Arial"/>
      <family val="2"/>
    </font>
    <font>
      <b/>
      <sz val="12"/>
      <color rgb="FF3F3F3F"/>
      <name val="Arial"/>
      <family val="2"/>
    </font>
    <font>
      <sz val="14"/>
      <color theme="1"/>
      <name val="Arial"/>
      <family val="2"/>
    </font>
    <font>
      <b/>
      <sz val="11"/>
      <color rgb="FF3F3F3F"/>
      <name val="Arial"/>
      <family val="2"/>
    </font>
    <font>
      <sz val="10"/>
      <color theme="1"/>
      <name val="Arial"/>
      <family val="2"/>
    </font>
    <font>
      <sz val="11"/>
      <color theme="1"/>
      <name val="Arial"/>
      <family val="2"/>
    </font>
    <font>
      <b/>
      <sz val="10.5"/>
      <color theme="1"/>
      <name val="Arial"/>
      <family val="2"/>
    </font>
    <font>
      <sz val="10"/>
      <name val="Arial"/>
      <family val="2"/>
    </font>
    <font>
      <sz val="11"/>
      <color theme="1"/>
      <name val="Arial"/>
      <family val="2"/>
    </font>
    <font>
      <u/>
      <sz val="11"/>
      <color theme="10"/>
      <name val="ALDI SUED Office"/>
      <family val="2"/>
      <scheme val="minor"/>
    </font>
    <font>
      <sz val="11"/>
      <color theme="1"/>
      <name val="Arial"/>
    </font>
    <font>
      <u/>
      <sz val="11"/>
      <color theme="10"/>
      <name val="Arial"/>
      <family val="2"/>
    </font>
  </fonts>
  <fills count="7">
    <fill>
      <patternFill patternType="none"/>
    </fill>
    <fill>
      <patternFill patternType="gray125"/>
    </fill>
    <fill>
      <patternFill patternType="solid">
        <fgColor rgb="FFF2F2F2"/>
      </patternFill>
    </fill>
    <fill>
      <patternFill patternType="solid">
        <fgColor theme="1"/>
        <bgColor indexed="64"/>
      </patternFill>
    </fill>
    <fill>
      <patternFill patternType="solid">
        <fgColor rgb="FFF2F2F2"/>
        <bgColor rgb="FFFFFFFF"/>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1" fillId="2" borderId="1" applyNumberFormat="0" applyAlignment="0" applyProtection="0"/>
    <xf numFmtId="0" fontId="2" fillId="0" borderId="0"/>
    <xf numFmtId="0" fontId="3" fillId="4" borderId="1" applyProtection="0"/>
    <xf numFmtId="0" fontId="14" fillId="0" borderId="0" applyNumberFormat="0" applyFill="0" applyBorder="0" applyAlignment="0" applyProtection="0"/>
  </cellStyleXfs>
  <cellXfs count="94">
    <xf numFmtId="0" fontId="0" fillId="0" borderId="0" xfId="0"/>
    <xf numFmtId="0" fontId="5" fillId="0" borderId="0" xfId="0" applyFont="1"/>
    <xf numFmtId="0" fontId="6" fillId="2" borderId="2" xfId="1" applyFont="1" applyFill="1" applyBorder="1"/>
    <xf numFmtId="0" fontId="6" fillId="2" borderId="2" xfId="1" applyFont="1" applyFill="1" applyBorder="1" applyAlignment="1">
      <alignment horizontal="center"/>
    </xf>
    <xf numFmtId="0" fontId="5" fillId="0" borderId="0" xfId="0" applyFont="1" applyAlignment="1">
      <alignment horizontal="center"/>
    </xf>
    <xf numFmtId="0" fontId="7" fillId="0" borderId="6" xfId="0" applyFont="1" applyBorder="1"/>
    <xf numFmtId="0" fontId="7" fillId="0" borderId="4" xfId="0" applyFont="1" applyBorder="1"/>
    <xf numFmtId="0" fontId="7" fillId="0" borderId="4" xfId="0" applyFont="1" applyBorder="1" applyAlignment="1">
      <alignment horizontal="center"/>
    </xf>
    <xf numFmtId="0" fontId="7" fillId="0" borderId="0" xfId="0" applyFont="1"/>
    <xf numFmtId="0" fontId="8" fillId="2" borderId="5" xfId="1" applyFont="1" applyBorder="1" applyAlignment="1">
      <alignment horizontal="left"/>
    </xf>
    <xf numFmtId="0" fontId="8" fillId="2" borderId="2" xfId="1" applyFont="1" applyBorder="1"/>
    <xf numFmtId="0" fontId="8" fillId="2" borderId="2" xfId="1" applyFont="1" applyBorder="1" applyAlignment="1">
      <alignment horizontal="center"/>
    </xf>
    <xf numFmtId="0" fontId="9" fillId="0" borderId="0" xfId="0" applyFont="1"/>
    <xf numFmtId="0" fontId="9" fillId="0" borderId="5" xfId="0" applyFont="1" applyBorder="1" applyAlignment="1">
      <alignment horizontal="left" indent="3"/>
    </xf>
    <xf numFmtId="0" fontId="9" fillId="0" borderId="2" xfId="0" applyFont="1" applyBorder="1" applyAlignment="1">
      <alignment horizontal="left" indent="3"/>
    </xf>
    <xf numFmtId="0" fontId="9" fillId="0" borderId="2" xfId="0" applyFont="1" applyBorder="1" applyAlignment="1">
      <alignment horizontal="center"/>
    </xf>
    <xf numFmtId="0" fontId="9" fillId="0" borderId="2" xfId="0" applyFont="1" applyBorder="1"/>
    <xf numFmtId="0" fontId="9" fillId="0" borderId="2" xfId="0" applyNumberFormat="1" applyFont="1" applyBorder="1" applyAlignment="1">
      <alignment horizontal="center"/>
    </xf>
    <xf numFmtId="0" fontId="9" fillId="0" borderId="2" xfId="0" applyNumberFormat="1" applyFont="1" applyBorder="1"/>
    <xf numFmtId="0" fontId="8" fillId="2" borderId="5" xfId="1" applyFont="1" applyBorder="1"/>
    <xf numFmtId="0" fontId="9" fillId="0" borderId="2" xfId="0" applyNumberFormat="1" applyFont="1" applyBorder="1" applyAlignment="1">
      <alignment horizontal="left" indent="3"/>
    </xf>
    <xf numFmtId="0" fontId="9" fillId="0" borderId="2" xfId="0" applyNumberFormat="1" applyFont="1" applyFill="1" applyBorder="1" applyAlignment="1">
      <alignment horizontal="center"/>
    </xf>
    <xf numFmtId="0" fontId="9" fillId="0" borderId="2" xfId="0" applyFont="1" applyFill="1" applyBorder="1" applyAlignment="1">
      <alignment horizontal="center"/>
    </xf>
    <xf numFmtId="0" fontId="9" fillId="0" borderId="5" xfId="0" applyFont="1" applyFill="1" applyBorder="1" applyAlignment="1">
      <alignment horizontal="left" indent="3"/>
    </xf>
    <xf numFmtId="0" fontId="9" fillId="0" borderId="2" xfId="0" applyFont="1" applyFill="1" applyBorder="1" applyAlignment="1">
      <alignment horizontal="left" indent="3"/>
    </xf>
    <xf numFmtId="0" fontId="9" fillId="0" borderId="0" xfId="0" applyFont="1" applyFill="1"/>
    <xf numFmtId="0" fontId="10" fillId="0" borderId="0" xfId="0" applyFont="1"/>
    <xf numFmtId="0" fontId="8" fillId="2" borderId="0" xfId="1" applyFont="1" applyBorder="1"/>
    <xf numFmtId="0" fontId="9" fillId="0" borderId="2" xfId="0" applyNumberFormat="1" applyFont="1" applyFill="1" applyBorder="1"/>
    <xf numFmtId="0" fontId="11" fillId="2" borderId="2" xfId="1" applyNumberFormat="1" applyFont="1" applyBorder="1" applyAlignment="1">
      <alignment horizontal="center"/>
    </xf>
    <xf numFmtId="0" fontId="12" fillId="0" borderId="5" xfId="0" applyFont="1" applyFill="1" applyBorder="1" applyAlignment="1">
      <alignment horizontal="left" indent="3"/>
    </xf>
    <xf numFmtId="0" fontId="12" fillId="0" borderId="2" xfId="0" applyFont="1" applyFill="1" applyBorder="1" applyAlignment="1">
      <alignment horizontal="left" indent="3"/>
    </xf>
    <xf numFmtId="0" fontId="10" fillId="0" borderId="2" xfId="0" applyFont="1" applyFill="1" applyBorder="1"/>
    <xf numFmtId="0" fontId="10" fillId="0" borderId="8" xfId="0" applyFont="1" applyFill="1" applyBorder="1"/>
    <xf numFmtId="0" fontId="10" fillId="0" borderId="0" xfId="0" applyFont="1" applyFill="1"/>
    <xf numFmtId="0" fontId="10" fillId="0" borderId="3" xfId="0" applyFont="1" applyFill="1" applyBorder="1"/>
    <xf numFmtId="0" fontId="10" fillId="0" borderId="3" xfId="0" quotePrefix="1" applyFont="1" applyFill="1" applyBorder="1"/>
    <xf numFmtId="0" fontId="6" fillId="2" borderId="8" xfId="1" applyFont="1" applyFill="1" applyBorder="1" applyAlignment="1">
      <alignment horizontal="center"/>
    </xf>
    <xf numFmtId="0" fontId="10" fillId="0" borderId="0" xfId="0" applyFont="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3" xfId="0" applyNumberFormat="1" applyFont="1" applyFill="1" applyBorder="1" applyAlignment="1">
      <alignment horizontal="center"/>
    </xf>
    <xf numFmtId="0" fontId="10" fillId="5" borderId="2" xfId="0" applyFont="1" applyFill="1" applyBorder="1"/>
    <xf numFmtId="0" fontId="10" fillId="5" borderId="2" xfId="0" applyFont="1" applyFill="1" applyBorder="1" applyAlignment="1">
      <alignment horizontal="center"/>
    </xf>
    <xf numFmtId="0" fontId="10" fillId="5" borderId="8" xfId="0" applyFont="1" applyFill="1" applyBorder="1"/>
    <xf numFmtId="0" fontId="10" fillId="5" borderId="3" xfId="0" applyFont="1" applyFill="1" applyBorder="1" applyAlignment="1">
      <alignment horizontal="center"/>
    </xf>
    <xf numFmtId="0" fontId="10" fillId="5" borderId="3" xfId="0" applyFont="1" applyFill="1" applyBorder="1"/>
    <xf numFmtId="0" fontId="10" fillId="5" borderId="7" xfId="0" applyFont="1" applyFill="1" applyBorder="1"/>
    <xf numFmtId="0" fontId="10" fillId="5" borderId="3" xfId="0" applyNumberFormat="1" applyFont="1" applyFill="1" applyBorder="1" applyAlignment="1">
      <alignment horizontal="center"/>
    </xf>
    <xf numFmtId="0" fontId="9" fillId="0" borderId="0" xfId="0" applyFont="1" applyBorder="1" applyAlignment="1">
      <alignment horizontal="left" indent="3"/>
    </xf>
    <xf numFmtId="0" fontId="9" fillId="0" borderId="0" xfId="0" applyFont="1" applyFill="1" applyBorder="1" applyAlignment="1">
      <alignment horizontal="left" indent="3"/>
    </xf>
    <xf numFmtId="0" fontId="9" fillId="0" borderId="0" xfId="0" applyFont="1" applyFill="1" applyAlignment="1">
      <alignment horizontal="left" indent="3"/>
    </xf>
    <xf numFmtId="0" fontId="12" fillId="0" borderId="2" xfId="0" applyNumberFormat="1" applyFont="1" applyFill="1" applyBorder="1" applyAlignment="1">
      <alignment horizontal="center"/>
    </xf>
    <xf numFmtId="0" fontId="12" fillId="0" borderId="2" xfId="0" applyFont="1" applyFill="1" applyBorder="1" applyAlignment="1">
      <alignment horizontal="center"/>
    </xf>
    <xf numFmtId="0" fontId="12" fillId="0" borderId="2" xfId="0" applyNumberFormat="1" applyFont="1" applyFill="1" applyBorder="1"/>
    <xf numFmtId="0" fontId="10" fillId="0" borderId="2" xfId="0" applyNumberFormat="1" applyFont="1" applyFill="1" applyBorder="1" applyAlignment="1">
      <alignment horizontal="center"/>
    </xf>
    <xf numFmtId="0" fontId="13" fillId="0" borderId="2" xfId="0" applyFont="1" applyFill="1" applyBorder="1"/>
    <xf numFmtId="0" fontId="13" fillId="0" borderId="2" xfId="0" applyFont="1" applyFill="1" applyBorder="1" applyAlignment="1">
      <alignment horizontal="center"/>
    </xf>
    <xf numFmtId="0" fontId="13" fillId="0" borderId="2" xfId="0" applyNumberFormat="1" applyFont="1" applyFill="1" applyBorder="1" applyAlignment="1">
      <alignment horizontal="center"/>
    </xf>
    <xf numFmtId="0" fontId="13" fillId="0" borderId="8" xfId="0" applyFont="1" applyFill="1" applyBorder="1"/>
    <xf numFmtId="0" fontId="13" fillId="0" borderId="3" xfId="0" applyFont="1" applyFill="1" applyBorder="1" applyAlignment="1">
      <alignment horizontal="center"/>
    </xf>
    <xf numFmtId="0" fontId="13" fillId="0" borderId="3" xfId="0" applyNumberFormat="1" applyFont="1" applyFill="1" applyBorder="1" applyAlignment="1">
      <alignment horizontal="center"/>
    </xf>
    <xf numFmtId="0" fontId="13" fillId="0" borderId="3" xfId="0" applyFont="1" applyFill="1" applyBorder="1"/>
    <xf numFmtId="0" fontId="15" fillId="0" borderId="3" xfId="0" applyFont="1" applyFill="1" applyBorder="1"/>
    <xf numFmtId="0" fontId="15" fillId="0" borderId="3" xfId="0" applyFont="1" applyFill="1" applyBorder="1" applyAlignment="1">
      <alignment horizontal="center"/>
    </xf>
    <xf numFmtId="0" fontId="15" fillId="0" borderId="3" xfId="0" applyNumberFormat="1" applyFont="1" applyFill="1" applyBorder="1" applyAlignment="1">
      <alignment horizontal="center"/>
    </xf>
    <xf numFmtId="0" fontId="13" fillId="5" borderId="2" xfId="0" applyFont="1" applyFill="1" applyBorder="1"/>
    <xf numFmtId="0" fontId="13" fillId="5" borderId="2" xfId="0" applyFont="1" applyFill="1" applyBorder="1" applyAlignment="1">
      <alignment horizontal="center"/>
    </xf>
    <xf numFmtId="0" fontId="13" fillId="5" borderId="2" xfId="0" applyNumberFormat="1" applyFont="1" applyFill="1" applyBorder="1" applyAlignment="1">
      <alignment horizontal="center"/>
    </xf>
    <xf numFmtId="0" fontId="13" fillId="5" borderId="8" xfId="0" applyFont="1" applyFill="1" applyBorder="1"/>
    <xf numFmtId="0" fontId="13" fillId="5" borderId="3" xfId="0" applyFont="1" applyFill="1" applyBorder="1"/>
    <xf numFmtId="0" fontId="13" fillId="5" borderId="3" xfId="0" applyFont="1" applyFill="1" applyBorder="1" applyAlignment="1">
      <alignment horizontal="center"/>
    </xf>
    <xf numFmtId="0" fontId="13" fillId="5" borderId="3" xfId="0" applyNumberFormat="1" applyFont="1" applyFill="1" applyBorder="1" applyAlignment="1">
      <alignment horizontal="center"/>
    </xf>
    <xf numFmtId="0" fontId="13" fillId="5" borderId="7" xfId="0" applyFont="1" applyFill="1" applyBorder="1"/>
    <xf numFmtId="0" fontId="13" fillId="5" borderId="0" xfId="0" applyNumberFormat="1" applyFont="1" applyFill="1" applyBorder="1" applyAlignment="1">
      <alignment horizontal="center"/>
    </xf>
    <xf numFmtId="0" fontId="15" fillId="5" borderId="2" xfId="0" applyFont="1" applyFill="1" applyBorder="1"/>
    <xf numFmtId="0" fontId="15" fillId="5" borderId="3" xfId="0" applyFont="1" applyFill="1" applyBorder="1"/>
    <xf numFmtId="0" fontId="15" fillId="5" borderId="3" xfId="0" applyFont="1" applyFill="1" applyBorder="1" applyAlignment="1">
      <alignment horizontal="center"/>
    </xf>
    <xf numFmtId="0" fontId="15" fillId="5" borderId="3" xfId="0" applyNumberFormat="1" applyFont="1" applyFill="1" applyBorder="1" applyAlignment="1">
      <alignment horizontal="center"/>
    </xf>
    <xf numFmtId="0" fontId="9" fillId="0" borderId="2" xfId="0" applyFont="1" applyFill="1" applyBorder="1"/>
    <xf numFmtId="0" fontId="9" fillId="0" borderId="2" xfId="0" applyNumberFormat="1" applyFont="1" applyFill="1" applyBorder="1" applyAlignment="1">
      <alignment horizontal="left" indent="3"/>
    </xf>
    <xf numFmtId="0" fontId="5" fillId="0" borderId="0" xfId="0" applyFont="1" applyFill="1"/>
    <xf numFmtId="0" fontId="5" fillId="0" borderId="0" xfId="0" applyFont="1" applyFill="1" applyAlignment="1">
      <alignment horizontal="center"/>
    </xf>
    <xf numFmtId="0" fontId="5" fillId="0" borderId="2" xfId="0" applyNumberFormat="1" applyFont="1" applyFill="1" applyBorder="1" applyAlignment="1">
      <alignment horizontal="center"/>
    </xf>
    <xf numFmtId="0" fontId="5" fillId="0" borderId="2" xfId="0" applyFont="1" applyFill="1" applyBorder="1" applyAlignment="1">
      <alignment horizontal="center"/>
    </xf>
    <xf numFmtId="0" fontId="5" fillId="0" borderId="2" xfId="0" applyNumberFormat="1" applyFont="1" applyFill="1" applyBorder="1"/>
    <xf numFmtId="0" fontId="8" fillId="6" borderId="2" xfId="1" applyFont="1" applyFill="1" applyBorder="1"/>
    <xf numFmtId="0" fontId="8" fillId="6" borderId="5" xfId="1" applyFont="1" applyFill="1" applyBorder="1" applyAlignment="1">
      <alignment horizontal="left"/>
    </xf>
    <xf numFmtId="0" fontId="8" fillId="6" borderId="2" xfId="1" applyFont="1" applyFill="1" applyBorder="1" applyAlignment="1">
      <alignment horizontal="center"/>
    </xf>
    <xf numFmtId="0" fontId="5" fillId="0" borderId="3" xfId="0" applyNumberFormat="1" applyFont="1" applyFill="1" applyBorder="1" applyAlignment="1">
      <alignment horizontal="center"/>
    </xf>
    <xf numFmtId="0" fontId="8" fillId="6" borderId="5" xfId="1" applyFont="1" applyFill="1" applyBorder="1"/>
    <xf numFmtId="0" fontId="10" fillId="0" borderId="0" xfId="0" applyFont="1" applyAlignment="1">
      <alignment wrapText="1"/>
    </xf>
    <xf numFmtId="0" fontId="16" fillId="0" borderId="0" xfId="4" applyFont="1"/>
    <xf numFmtId="0" fontId="4" fillId="3" borderId="0" xfId="0" applyFont="1" applyFill="1" applyAlignment="1">
      <alignment horizontal="center"/>
    </xf>
  </cellXfs>
  <cellStyles count="5">
    <cellStyle name="Ausgabe" xfId="1" builtinId="21"/>
    <cellStyle name="Erklärender Text 2" xfId="3"/>
    <cellStyle name="Hyperlink" xfId="4" builtinId="8"/>
    <cellStyle name="Standard" xfId="0" builtinId="0"/>
    <cellStyle name="Standard 2" xfId="2"/>
  </cellStyles>
  <dxfs count="88">
    <dxf>
      <font>
        <strike val="0"/>
        <outline val="0"/>
        <shadow val="0"/>
        <u val="none"/>
        <vertAlign val="baseline"/>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5"/>
        <color rgb="FF000000"/>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5"/>
        <color rgb="FF000000"/>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3"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5"/>
        <color rgb="FF000000"/>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5"/>
        <color theme="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alignment horizontal="left" vertical="bottom" textRotation="0" wrapText="0" indent="3"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5"/>
        <color rgb="FF000000"/>
        <name val="Arial"/>
        <scheme val="none"/>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alignment horizontal="left" vertical="bottom" textRotation="0" wrapText="0" indent="3"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bottom" textRotation="0" wrapText="0" indent="3"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Arial"/>
        <scheme val="none"/>
      </font>
    </dxf>
    <dxf>
      <border outline="0">
        <bottom style="thin">
          <color indexed="64"/>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5"/>
        <color theme="1"/>
        <name val="Arial"/>
        <scheme val="none"/>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alignment horizontal="left" vertical="bottom" textRotation="0" wrapText="0" indent="3"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scheme val="none"/>
      </font>
      <alignment horizontal="center"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fill>
        <patternFill patternType="none">
          <fgColor indexed="64"/>
          <bgColor auto="1"/>
        </patternFill>
      </fill>
      <border diagonalUp="0" diagonalDown="0" outline="0">
        <left style="thin">
          <color indexed="64"/>
        </left>
        <right style="thin">
          <color indexed="64"/>
        </right>
        <top style="thin">
          <color indexed="64"/>
        </top>
        <bottom/>
      </border>
    </dxf>
    <dxf>
      <font>
        <strike val="0"/>
        <outline val="0"/>
        <shadow val="0"/>
        <u val="none"/>
        <vertAlign val="baseline"/>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name val="Arial"/>
        <scheme val="none"/>
      </font>
      <fill>
        <patternFill patternType="none">
          <fgColor indexed="64"/>
          <bgColor auto="1"/>
        </patternFill>
      </fill>
      <border diagonalUp="0" diagonalDown="0" outline="0">
        <left style="thin">
          <color indexed="64"/>
        </left>
        <right style="thin">
          <color indexed="64"/>
        </right>
        <top style="thin">
          <color indexed="64"/>
        </top>
        <bottom/>
      </border>
    </dxf>
    <dxf>
      <font>
        <strike val="0"/>
        <outline val="0"/>
        <shadow val="0"/>
        <u val="none"/>
        <vertAlign val="baseline"/>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755650</xdr:colOff>
      <xdr:row>0</xdr:row>
      <xdr:rowOff>38100</xdr:rowOff>
    </xdr:from>
    <xdr:to>
      <xdr:col>1</xdr:col>
      <xdr:colOff>1854200</xdr:colOff>
      <xdr:row>6</xdr:row>
      <xdr:rowOff>24931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650" y="38100"/>
          <a:ext cx="1911350" cy="1053631"/>
        </a:xfrm>
        <a:prstGeom prst="rect">
          <a:avLst/>
        </a:prstGeom>
      </xdr:spPr>
    </xdr:pic>
    <xdr:clientData/>
  </xdr:twoCellAnchor>
</xdr:wsDr>
</file>

<file path=xl/tables/table1.xml><?xml version="1.0" encoding="utf-8"?>
<table xmlns="http://schemas.openxmlformats.org/spreadsheetml/2006/main" id="1" name="Tabelle1" displayName="Tabelle1" ref="A6:G353" totalsRowShown="0" headerRowDxfId="87" dataDxfId="85" headerRowBorderDxfId="86">
  <autoFilter ref="A6:G353"/>
  <sortState ref="A7:G353">
    <sortCondition descending="1" ref="C6:C353"/>
  </sortState>
  <tableColumns count="7">
    <tableColumn id="4" name="Type" dataDxfId="84"/>
    <tableColumn id="1" name="Item" dataDxfId="83"/>
    <tableColumn id="2" name="Caps" dataDxfId="0"/>
    <tableColumn id="8" name="#choice" dataDxfId="82"/>
    <tableColumn id="7" name="Total caps" dataDxfId="81">
      <calculatedColumnFormula>+Tabelle1[[#This Row],['#choice]]*Tabelle1[[#This Row],[Caps]]</calculatedColumnFormula>
    </tableColumn>
    <tableColumn id="5" name="Basic equipment" dataDxfId="80"/>
    <tableColumn id="3" name="Comment" dataDxfId="79"/>
  </tableColumns>
  <tableStyleInfo name="TableStyleLight14" showFirstColumn="0" showLastColumn="0" showRowStripes="1" showColumnStripes="0"/>
</table>
</file>

<file path=xl/tables/table2.xml><?xml version="1.0" encoding="utf-8"?>
<table xmlns="http://schemas.openxmlformats.org/spreadsheetml/2006/main" id="3" name="Tabelle3" displayName="Tabelle3" ref="A6:H205" totalsRowShown="0" headerRowDxfId="78" dataDxfId="76" headerRowBorderDxfId="77" tableBorderDxfId="75" totalsRowBorderDxfId="74">
  <autoFilter ref="A6:H205"/>
  <sortState ref="A7:H156">
    <sortCondition ref="B6:B125"/>
  </sortState>
  <tableColumns count="8">
    <tableColumn id="1" name="Faction" dataDxfId="73"/>
    <tableColumn id="2" name="Unit" dataDxfId="72"/>
    <tableColumn id="3" name="Type" dataDxfId="71">
      <calculatedColumnFormula>+INDEX(Tabelle1[[Type]:[Caps]],MATCH(Tabelle3[[#This Row],[Equipment]],Tabelle1[Item],0),1)</calculatedColumnFormula>
    </tableColumn>
    <tableColumn id="4" name="Equipment" dataDxfId="70"/>
    <tableColumn id="5" name="Caps" dataDxfId="69">
      <calculatedColumnFormula>+INDEX(Tabelle1[[Type]:[Caps]],MATCH(Tabelle3[[#This Row],[Equipment]],Tabelle1[Item],0),3)</calculatedColumnFormula>
    </tableColumn>
    <tableColumn id="6" name="#Choice" dataDxfId="68"/>
    <tableColumn id="7" name="Total caps" dataDxfId="67">
      <calculatedColumnFormula>+F7*E7</calculatedColumnFormula>
    </tableColumn>
    <tableColumn id="8" name="Basic equipment" dataDxfId="66">
      <calculatedColumnFormula>+INDEX(Tabelle1[[Type]:[Basic equipment]],MATCH(Tabelle3[[#This Row],[Equipment]],Tabelle1[Item],0),6)</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2" name="Tabelle33" displayName="Tabelle33" ref="A6:H193" totalsRowShown="0" headerRowDxfId="65" dataDxfId="63" headerRowBorderDxfId="64" tableBorderDxfId="62" totalsRowBorderDxfId="61">
  <autoFilter ref="A6:H193"/>
  <sortState ref="A7:H193">
    <sortCondition ref="B6:B111"/>
  </sortState>
  <tableColumns count="8">
    <tableColumn id="1" name="Faction" dataDxfId="60"/>
    <tableColumn id="2" name="Unit" dataDxfId="59"/>
    <tableColumn id="3" name="Type" dataDxfId="58">
      <calculatedColumnFormula>+INDEX(Tabelle1[[Type]:[Caps]],MATCH(Tabelle33[[#This Row],[Equipment]],Tabelle1[Item],0),1)</calculatedColumnFormula>
    </tableColumn>
    <tableColumn id="4" name="Equipment" dataDxfId="57"/>
    <tableColumn id="5" name="Caps" dataDxfId="56">
      <calculatedColumnFormula>+INDEX(Tabelle1[[Type]:[Caps]],MATCH(Tabelle33[[#This Row],[Equipment]],Tabelle1[Item],0),3)</calculatedColumnFormula>
    </tableColumn>
    <tableColumn id="6" name="#Choice" dataDxfId="55"/>
    <tableColumn id="7" name="Total caps" dataDxfId="54">
      <calculatedColumnFormula>+F7*E7</calculatedColumnFormula>
    </tableColumn>
    <tableColumn id="8" name="Basic equipment" dataDxfId="53">
      <calculatedColumnFormula>+INDEX(Tabelle1[[Type]:[Basic equipment]],MATCH(Tabelle33[[#This Row],[Equipment]],Tabelle1[Item],0),6)</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4" name="Tabelle35" displayName="Tabelle35" ref="A6:H467" totalsRowShown="0" headerRowDxfId="52" dataDxfId="50" headerRowBorderDxfId="51" tableBorderDxfId="49" totalsRowBorderDxfId="48">
  <autoFilter ref="A6:H467"/>
  <sortState ref="A7:H362">
    <sortCondition ref="B6:B362"/>
  </sortState>
  <tableColumns count="8">
    <tableColumn id="1" name="Faction" dataDxfId="47"/>
    <tableColumn id="2" name="Unit" dataDxfId="46"/>
    <tableColumn id="3" name="Type" dataDxfId="45">
      <calculatedColumnFormula>+INDEX(Tabelle1[[Type]:[Caps]],MATCH(Tabelle35[[#This Row],[Equipment]],Tabelle1[Item],0),1)</calculatedColumnFormula>
    </tableColumn>
    <tableColumn id="4" name="Equipment" dataDxfId="44"/>
    <tableColumn id="5" name="Caps" dataDxfId="43">
      <calculatedColumnFormula>+INDEX(Tabelle1[[Type]:[Caps]],MATCH(Tabelle35[[#This Row],[Equipment]],Tabelle1[Item],0),3)</calculatedColumnFormula>
    </tableColumn>
    <tableColumn id="6" name="#Choice" dataDxfId="42"/>
    <tableColumn id="7" name="Total caps" dataDxfId="41">
      <calculatedColumnFormula>+F7*E7</calculatedColumnFormula>
    </tableColumn>
    <tableColumn id="8" name="Basic equipment" dataDxfId="40">
      <calculatedColumnFormula>+INDEX(Tabelle1[[Type]:[Basic equipment]],MATCH(Tabelle35[[#This Row],[Equipment]],Tabelle1[Item],0),6)</calculatedColumnFormula>
    </tableColumn>
  </tableColumns>
  <tableStyleInfo name="TableStyleLight8" showFirstColumn="0" showLastColumn="0" showRowStripes="1" showColumnStripes="0"/>
</table>
</file>

<file path=xl/tables/table5.xml><?xml version="1.0" encoding="utf-8"?>
<table xmlns="http://schemas.openxmlformats.org/spreadsheetml/2006/main" id="5" name="Tabelle356" displayName="Tabelle356" ref="A6:H283" totalsRowShown="0" headerRowDxfId="39" dataDxfId="37" headerRowBorderDxfId="38" tableBorderDxfId="36" totalsRowBorderDxfId="35">
  <autoFilter ref="A6:H283"/>
  <sortState ref="A7:H223">
    <sortCondition ref="B6:B223"/>
  </sortState>
  <tableColumns count="8">
    <tableColumn id="1" name="Faction" dataDxfId="34"/>
    <tableColumn id="2" name="Unit" dataDxfId="33"/>
    <tableColumn id="3" name="Type" dataDxfId="32">
      <calculatedColumnFormula>+INDEX(Tabelle1[[Type]:[Caps]],MATCH(Tabelle356[[#This Row],[Equipment]],Tabelle1[Item],0),1)</calculatedColumnFormula>
    </tableColumn>
    <tableColumn id="4" name="Equipment" dataDxfId="31"/>
    <tableColumn id="5" name="Caps" dataDxfId="30">
      <calculatedColumnFormula>+INDEX(Tabelle1[[Type]:[Caps]],MATCH(Tabelle356[[#This Row],[Equipment]],Tabelle1[Item],0),3)</calculatedColumnFormula>
    </tableColumn>
    <tableColumn id="6" name="#Choice" dataDxfId="29"/>
    <tableColumn id="7" name="Total caps" dataDxfId="28">
      <calculatedColumnFormula>+F7*E7</calculatedColumnFormula>
    </tableColumn>
    <tableColumn id="8" name="Basic equipment" dataDxfId="27">
      <calculatedColumnFormula>+INDEX(Tabelle1[[Type]:[Basic equipment]],MATCH(Tabelle356[[#This Row],[Equipment]],Tabelle1[Item],0),6)</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6" name="Tabelle3567" displayName="Tabelle3567" ref="A6:H72" totalsRowShown="0" headerRowDxfId="26" dataDxfId="24" headerRowBorderDxfId="25" tableBorderDxfId="23" totalsRowBorderDxfId="22">
  <autoFilter ref="A6:H72"/>
  <sortState ref="A7:H19">
    <sortCondition ref="B6:B19"/>
  </sortState>
  <tableColumns count="8">
    <tableColumn id="1" name="Faction" dataDxfId="21"/>
    <tableColumn id="2" name="Unit" dataDxfId="20"/>
    <tableColumn id="3" name="Type" dataDxfId="19">
      <calculatedColumnFormula>+INDEX(Tabelle1[[Type]:[Caps]],MATCH(Tabelle3567[[#This Row],[Equipment]],Tabelle1[Item],0),1)</calculatedColumnFormula>
    </tableColumn>
    <tableColumn id="4" name="Equipment" dataDxfId="18"/>
    <tableColumn id="5" name="Caps" dataDxfId="17">
      <calculatedColumnFormula>+INDEX(Tabelle1[[Type]:[Caps]],MATCH(Tabelle3567[[#This Row],[Equipment]],Tabelle1[Item],0),3)</calculatedColumnFormula>
    </tableColumn>
    <tableColumn id="6" name="#Choice" dataDxfId="16"/>
    <tableColumn id="7" name="Total caps" dataDxfId="15">
      <calculatedColumnFormula>+F7*E7</calculatedColumnFormula>
    </tableColumn>
    <tableColumn id="8" name="Basic equipment" dataDxfId="14">
      <calculatedColumnFormula>+INDEX(Tabelle1[[Type]:[Basic equipment]],MATCH(Tabelle3567[[#This Row],[Equipment]],Tabelle1[Item],0),6)</calculatedColumnFormula>
    </tableColumn>
  </tableColumns>
  <tableStyleInfo name="TableStyleLight8" showFirstColumn="0" showLastColumn="0" showRowStripes="1" showColumnStripes="0"/>
</table>
</file>

<file path=xl/tables/table7.xml><?xml version="1.0" encoding="utf-8"?>
<table xmlns="http://schemas.openxmlformats.org/spreadsheetml/2006/main" id="7" name="Tabelle35678" displayName="Tabelle35678" ref="A6:H84" totalsRowShown="0" headerRowDxfId="13" dataDxfId="11" headerRowBorderDxfId="12" tableBorderDxfId="10" totalsRowBorderDxfId="9">
  <autoFilter ref="A6:H84"/>
  <sortState ref="A7:H21">
    <sortCondition ref="B6:B21"/>
  </sortState>
  <tableColumns count="8">
    <tableColumn id="1" name="Faction" dataDxfId="8"/>
    <tableColumn id="2" name="Unit" dataDxfId="7"/>
    <tableColumn id="3" name="Type" dataDxfId="6">
      <calculatedColumnFormula>+INDEX(Tabelle1[[Type]:[Caps]],MATCH(Tabelle35678[[#This Row],[Equipment]],Tabelle1[Item],0),1)</calculatedColumnFormula>
    </tableColumn>
    <tableColumn id="4" name="Equipment" dataDxfId="5"/>
    <tableColumn id="5" name="Caps" dataDxfId="4">
      <calculatedColumnFormula>+INDEX(Tabelle1[[Type]:[Caps]],MATCH(Tabelle35678[[#This Row],[Equipment]],Tabelle1[Item],0),3)</calculatedColumnFormula>
    </tableColumn>
    <tableColumn id="6" name="#Choice" dataDxfId="3"/>
    <tableColumn id="7" name="Total caps" dataDxfId="2">
      <calculatedColumnFormula>+F7*E7</calculatedColumnFormula>
    </tableColumn>
    <tableColumn id="8" name="Basic equipment" dataDxfId="1">
      <calculatedColumnFormula>+INDEX(Tabelle1[[Type]:[Basic equipment]],MATCH(Tabelle35678[[#This Row],[Equipment]],Tabelle1[Item],0),6)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ALDI SÜD Office Design">
  <a:themeElements>
    <a:clrScheme name="ALDI SÜD">
      <a:dk1>
        <a:sysClr val="windowText" lastClr="000000"/>
      </a:dk1>
      <a:lt1>
        <a:sysClr val="window" lastClr="FFFFFF"/>
      </a:lt1>
      <a:dk2>
        <a:srgbClr val="55C3F0"/>
      </a:dk2>
      <a:lt2>
        <a:srgbClr val="D1CAB4"/>
      </a:lt2>
      <a:accent1>
        <a:srgbClr val="00005F"/>
      </a:accent1>
      <a:accent2>
        <a:srgbClr val="D70000"/>
      </a:accent2>
      <a:accent3>
        <a:srgbClr val="FF7800"/>
      </a:accent3>
      <a:accent4>
        <a:srgbClr val="FFC800"/>
      </a:accent4>
      <a:accent5>
        <a:srgbClr val="439539"/>
      </a:accent5>
      <a:accent6>
        <a:srgbClr val="393A34"/>
      </a:accent6>
      <a:hlink>
        <a:srgbClr val="FA6E0A"/>
      </a:hlink>
      <a:folHlink>
        <a:srgbClr val="FFBE46"/>
      </a:folHlink>
    </a:clrScheme>
    <a:fontScheme name="Aldi">
      <a:majorFont>
        <a:latin typeface="ALDI SUED Office"/>
        <a:ea typeface=""/>
        <a:cs typeface=""/>
      </a:majorFont>
      <a:minorFont>
        <a:latin typeface="ALDI SUED Off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tx2"/>
        </a:solidFill>
        <a:ln>
          <a:noFill/>
        </a:ln>
      </a:spPr>
      <a:bodyPr rot="0" spcFirstLastPara="0" vertOverflow="overflow" horzOverflow="overflow" vert="horz" wrap="square" lIns="144000" tIns="144000" rIns="144000" bIns="144000" numCol="1" spcCol="0" rtlCol="0" fromWordArt="0" anchor="ctr" anchorCtr="0" forceAA="0" compatLnSpc="1">
        <a:prstTxWarp prst="textNoShape">
          <a:avLst/>
        </a:prstTxWarp>
        <a:noAutofit/>
      </a:bodyPr>
      <a:lstStyle>
        <a:defPPr algn="ctr">
          <a:defRPr sz="1600" b="1" dirty="0" err="1" smtClean="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PPT_Vorlage_12082015_JR" id="{C1EED67B-CC5D-493E-9729-68EC26761581}" vid="{58C04851-AD0F-4E85-96A3-96C6BA83CC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diphius.com/fallout-downloads.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5"/>
  <sheetViews>
    <sheetView workbookViewId="0">
      <selection activeCell="B12" sqref="A1:XFD1048576"/>
    </sheetView>
  </sheetViews>
  <sheetFormatPr baseColWidth="10" defaultRowHeight="14"/>
  <cols>
    <col min="1" max="1" width="10.6640625" style="26"/>
    <col min="2" max="2" width="81.25" style="26" customWidth="1"/>
    <col min="3" max="16384" width="10.6640625" style="26"/>
  </cols>
  <sheetData>
    <row r="8" spans="2:2" ht="28">
      <c r="B8" s="91" t="s">
        <v>376</v>
      </c>
    </row>
    <row r="10" spans="2:2" ht="28">
      <c r="B10" s="91" t="s">
        <v>377</v>
      </c>
    </row>
    <row r="12" spans="2:2" ht="70">
      <c r="B12" s="91" t="s">
        <v>378</v>
      </c>
    </row>
    <row r="14" spans="2:2" ht="28">
      <c r="B14" s="91" t="s">
        <v>379</v>
      </c>
    </row>
    <row r="15" spans="2:2">
      <c r="B15" s="92" t="s">
        <v>380</v>
      </c>
    </row>
  </sheetData>
  <hyperlinks>
    <hyperlink ref="B15"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3"/>
  <sheetViews>
    <sheetView tabSelected="1" zoomScaleNormal="100" workbookViewId="0">
      <pane ySplit="6" topLeftCell="A7" activePane="bottomLeft" state="frozen"/>
      <selection pane="bottomLeft" activeCell="C7" sqref="C7"/>
    </sheetView>
  </sheetViews>
  <sheetFormatPr baseColWidth="10" defaultColWidth="11" defaultRowHeight="14"/>
  <cols>
    <col min="1" max="1" width="16.08203125" customWidth="1"/>
    <col min="2" max="2" width="25.75" style="26" customWidth="1"/>
    <col min="3" max="4" width="9" style="38" customWidth="1"/>
    <col min="5" max="5" width="10.83203125" style="38" customWidth="1"/>
    <col min="6" max="6" width="25.5" style="26" customWidth="1"/>
    <col min="7" max="7" width="23.08203125" style="26" customWidth="1"/>
    <col min="8" max="8" width="15.25" style="26" customWidth="1"/>
    <col min="9" max="16384" width="11" style="26"/>
  </cols>
  <sheetData>
    <row r="1" spans="1:7" ht="30">
      <c r="A1" s="93" t="s">
        <v>370</v>
      </c>
      <c r="B1" s="93"/>
      <c r="C1" s="93"/>
      <c r="D1" s="93"/>
      <c r="E1" s="93"/>
      <c r="F1" s="93"/>
      <c r="G1" s="93"/>
    </row>
    <row r="2" spans="1:7">
      <c r="A2" s="1"/>
      <c r="B2" s="1"/>
      <c r="C2" s="4"/>
      <c r="D2" s="4"/>
      <c r="E2" s="4"/>
      <c r="F2" s="1"/>
      <c r="G2" s="4"/>
    </row>
    <row r="3" spans="1:7" ht="15.5">
      <c r="A3" s="1"/>
      <c r="B3" s="37" t="s">
        <v>65</v>
      </c>
      <c r="C3" s="3">
        <f>SUM(Tabelle1[Total caps])</f>
        <v>0</v>
      </c>
      <c r="F3" s="37" t="s">
        <v>160</v>
      </c>
      <c r="G3" s="3"/>
    </row>
    <row r="4" spans="1:7" ht="15.5">
      <c r="A4" s="1"/>
      <c r="B4" s="37" t="s">
        <v>66</v>
      </c>
      <c r="C4" s="3">
        <f>+SUMIF(Tabelle1[Type],"Unit",Tabelle1['#choice])</f>
        <v>0</v>
      </c>
      <c r="F4" s="4"/>
      <c r="G4" s="4"/>
    </row>
    <row r="5" spans="1:7">
      <c r="A5" s="26"/>
    </row>
    <row r="6" spans="1:7" s="8" customFormat="1" ht="17.5">
      <c r="A6" s="6" t="s">
        <v>59</v>
      </c>
      <c r="B6" s="5" t="s">
        <v>91</v>
      </c>
      <c r="C6" s="7" t="s">
        <v>64</v>
      </c>
      <c r="D6" s="7" t="s">
        <v>308</v>
      </c>
      <c r="E6" s="7" t="s">
        <v>65</v>
      </c>
      <c r="F6" s="7" t="s">
        <v>309</v>
      </c>
      <c r="G6" s="7" t="s">
        <v>62</v>
      </c>
    </row>
    <row r="7" spans="1:7" s="34" customFormat="1">
      <c r="A7" s="42" t="s">
        <v>237</v>
      </c>
      <c r="B7" s="42" t="s">
        <v>144</v>
      </c>
      <c r="C7" s="43">
        <v>7</v>
      </c>
      <c r="D7" s="43"/>
      <c r="E7" s="43">
        <f>+Tabelle1[[#This Row],['#choice]]*Tabelle1[[#This Row],[Caps]]</f>
        <v>0</v>
      </c>
      <c r="F7" s="42" t="s">
        <v>98</v>
      </c>
      <c r="G7" s="44"/>
    </row>
    <row r="8" spans="1:7" s="34" customFormat="1">
      <c r="A8" s="42" t="s">
        <v>237</v>
      </c>
      <c r="B8" s="42" t="s">
        <v>276</v>
      </c>
      <c r="C8" s="43">
        <v>9</v>
      </c>
      <c r="D8" s="43"/>
      <c r="E8" s="43">
        <f>+Tabelle1[[#This Row],['#choice]]*Tabelle1[[#This Row],[Caps]]</f>
        <v>0</v>
      </c>
      <c r="F8" s="42" t="s">
        <v>98</v>
      </c>
      <c r="G8" s="44"/>
    </row>
    <row r="9" spans="1:7" s="34" customFormat="1">
      <c r="A9" s="66" t="s">
        <v>237</v>
      </c>
      <c r="B9" s="66" t="s">
        <v>349</v>
      </c>
      <c r="C9" s="68">
        <v>9</v>
      </c>
      <c r="D9" s="67"/>
      <c r="E9" s="68">
        <f>+Tabelle1[[#This Row],['#choice]]*Tabelle1[[#This Row],[Caps]]</f>
        <v>0</v>
      </c>
      <c r="F9" s="66" t="s">
        <v>98</v>
      </c>
      <c r="G9" s="69"/>
    </row>
    <row r="10" spans="1:7" s="34" customFormat="1">
      <c r="A10" s="42" t="s">
        <v>237</v>
      </c>
      <c r="B10" s="42" t="s">
        <v>277</v>
      </c>
      <c r="C10" s="43">
        <v>8</v>
      </c>
      <c r="D10" s="43"/>
      <c r="E10" s="43">
        <f>+Tabelle1[[#This Row],['#choice]]*Tabelle1[[#This Row],[Caps]]</f>
        <v>0</v>
      </c>
      <c r="F10" s="42" t="s">
        <v>98</v>
      </c>
      <c r="G10" s="44"/>
    </row>
    <row r="11" spans="1:7" s="34" customFormat="1">
      <c r="A11" s="42" t="s">
        <v>237</v>
      </c>
      <c r="B11" s="42" t="s">
        <v>225</v>
      </c>
      <c r="C11" s="43">
        <v>8</v>
      </c>
      <c r="D11" s="43"/>
      <c r="E11" s="43">
        <f>+Tabelle1[[#This Row],['#choice]]*Tabelle1[[#This Row],[Caps]]</f>
        <v>0</v>
      </c>
      <c r="F11" s="42" t="s">
        <v>98</v>
      </c>
      <c r="G11" s="44"/>
    </row>
    <row r="12" spans="1:7" s="34" customFormat="1">
      <c r="A12" s="42" t="s">
        <v>237</v>
      </c>
      <c r="B12" s="42" t="s">
        <v>188</v>
      </c>
      <c r="C12" s="43">
        <v>8</v>
      </c>
      <c r="D12" s="43"/>
      <c r="E12" s="43">
        <f>+Tabelle1[[#This Row],['#choice]]*Tabelle1[[#This Row],[Caps]]</f>
        <v>0</v>
      </c>
      <c r="F12" s="42" t="s">
        <v>98</v>
      </c>
      <c r="G12" s="44"/>
    </row>
    <row r="13" spans="1:7" s="34" customFormat="1">
      <c r="A13" s="66" t="s">
        <v>237</v>
      </c>
      <c r="B13" s="66" t="s">
        <v>350</v>
      </c>
      <c r="C13" s="68">
        <v>5</v>
      </c>
      <c r="D13" s="67"/>
      <c r="E13" s="68">
        <f>+Tabelle1[[#This Row],['#choice]]*Tabelle1[[#This Row],[Caps]]</f>
        <v>0</v>
      </c>
      <c r="F13" s="66" t="s">
        <v>98</v>
      </c>
      <c r="G13" s="69"/>
    </row>
    <row r="14" spans="1:7" s="34" customFormat="1">
      <c r="A14" s="32" t="s">
        <v>92</v>
      </c>
      <c r="B14" s="32" t="s">
        <v>196</v>
      </c>
      <c r="C14" s="39">
        <v>12</v>
      </c>
      <c r="D14" s="39"/>
      <c r="E14" s="39">
        <f>+Tabelle1[[#This Row],['#choice]]*Tabelle1[[#This Row],[Caps]]</f>
        <v>0</v>
      </c>
      <c r="F14" s="32" t="s">
        <v>98</v>
      </c>
      <c r="G14" s="33"/>
    </row>
    <row r="15" spans="1:7" s="34" customFormat="1">
      <c r="A15" s="32" t="s">
        <v>92</v>
      </c>
      <c r="B15" s="32" t="s">
        <v>180</v>
      </c>
      <c r="C15" s="39">
        <v>15</v>
      </c>
      <c r="D15" s="39"/>
      <c r="E15" s="39">
        <f>+Tabelle1[[#This Row],['#choice]]*Tabelle1[[#This Row],[Caps]]</f>
        <v>0</v>
      </c>
      <c r="F15" s="32" t="s">
        <v>98</v>
      </c>
      <c r="G15" s="33"/>
    </row>
    <row r="16" spans="1:7" s="34" customFormat="1">
      <c r="A16" s="32" t="s">
        <v>92</v>
      </c>
      <c r="B16" s="32" t="s">
        <v>204</v>
      </c>
      <c r="C16" s="39">
        <v>13</v>
      </c>
      <c r="D16" s="39"/>
      <c r="E16" s="39">
        <f>+Tabelle1[[#This Row],['#choice]]*Tabelle1[[#This Row],[Caps]]</f>
        <v>0</v>
      </c>
      <c r="F16" s="32" t="s">
        <v>98</v>
      </c>
      <c r="G16" s="33"/>
    </row>
    <row r="17" spans="1:7" s="34" customFormat="1">
      <c r="A17" s="32" t="s">
        <v>92</v>
      </c>
      <c r="B17" s="32" t="s">
        <v>190</v>
      </c>
      <c r="C17" s="39">
        <v>8</v>
      </c>
      <c r="D17" s="39"/>
      <c r="E17" s="39">
        <f>+Tabelle1[[#This Row],['#choice]]*Tabelle1[[#This Row],[Caps]]</f>
        <v>0</v>
      </c>
      <c r="F17" s="32" t="s">
        <v>98</v>
      </c>
      <c r="G17" s="33"/>
    </row>
    <row r="18" spans="1:7" s="34" customFormat="1">
      <c r="A18" s="32" t="s">
        <v>92</v>
      </c>
      <c r="B18" s="32" t="s">
        <v>220</v>
      </c>
      <c r="C18" s="39">
        <v>18</v>
      </c>
      <c r="D18" s="39"/>
      <c r="E18" s="39">
        <f>+Tabelle1[[#This Row],['#choice]]*Tabelle1[[#This Row],[Caps]]</f>
        <v>0</v>
      </c>
      <c r="F18" s="32" t="s">
        <v>98</v>
      </c>
      <c r="G18" s="33"/>
    </row>
    <row r="19" spans="1:7" s="34" customFormat="1">
      <c r="A19" s="32" t="s">
        <v>92</v>
      </c>
      <c r="B19" s="32" t="s">
        <v>151</v>
      </c>
      <c r="C19" s="39">
        <v>15</v>
      </c>
      <c r="D19" s="39"/>
      <c r="E19" s="39">
        <f>+Tabelle1[[#This Row],['#choice]]*Tabelle1[[#This Row],[Caps]]</f>
        <v>0</v>
      </c>
      <c r="F19" s="32" t="s">
        <v>98</v>
      </c>
      <c r="G19" s="33"/>
    </row>
    <row r="20" spans="1:7" s="34" customFormat="1">
      <c r="A20" s="32" t="s">
        <v>92</v>
      </c>
      <c r="B20" s="32" t="s">
        <v>263</v>
      </c>
      <c r="C20" s="39">
        <v>15</v>
      </c>
      <c r="D20" s="39"/>
      <c r="E20" s="39">
        <f>+Tabelle1[[#This Row],['#choice]]*Tabelle1[[#This Row],[Caps]]</f>
        <v>0</v>
      </c>
      <c r="F20" s="32" t="s">
        <v>98</v>
      </c>
      <c r="G20" s="33"/>
    </row>
    <row r="21" spans="1:7" s="34" customFormat="1">
      <c r="A21" s="32" t="s">
        <v>92</v>
      </c>
      <c r="B21" s="32" t="s">
        <v>122</v>
      </c>
      <c r="C21" s="39">
        <v>20</v>
      </c>
      <c r="D21" s="39"/>
      <c r="E21" s="39">
        <f>+Tabelle1[[#This Row],['#choice]]*Tabelle1[[#This Row],[Caps]]</f>
        <v>0</v>
      </c>
      <c r="F21" s="32" t="s">
        <v>98</v>
      </c>
      <c r="G21" s="33"/>
    </row>
    <row r="22" spans="1:7" s="34" customFormat="1">
      <c r="A22" s="32" t="s">
        <v>92</v>
      </c>
      <c r="B22" s="32" t="s">
        <v>203</v>
      </c>
      <c r="C22" s="39">
        <v>15</v>
      </c>
      <c r="D22" s="39"/>
      <c r="E22" s="39">
        <f>+Tabelle1[[#This Row],['#choice]]*Tabelle1[[#This Row],[Caps]]</f>
        <v>0</v>
      </c>
      <c r="F22" s="32" t="s">
        <v>98</v>
      </c>
      <c r="G22" s="33"/>
    </row>
    <row r="23" spans="1:7" s="34" customFormat="1">
      <c r="A23" s="56" t="s">
        <v>92</v>
      </c>
      <c r="B23" s="56" t="s">
        <v>354</v>
      </c>
      <c r="C23" s="58">
        <v>30</v>
      </c>
      <c r="D23" s="57"/>
      <c r="E23" s="58">
        <f>+Tabelle1[[#This Row],['#choice]]*Tabelle1[[#This Row],[Caps]]</f>
        <v>0</v>
      </c>
      <c r="F23" s="56" t="s">
        <v>98</v>
      </c>
      <c r="G23" s="59"/>
    </row>
    <row r="24" spans="1:7" s="34" customFormat="1">
      <c r="A24" s="32" t="s">
        <v>92</v>
      </c>
      <c r="B24" s="32" t="s">
        <v>282</v>
      </c>
      <c r="C24" s="39">
        <v>15</v>
      </c>
      <c r="D24" s="39"/>
      <c r="E24" s="39">
        <f>+Tabelle1[[#This Row],['#choice]]*Tabelle1[[#This Row],[Caps]]</f>
        <v>0</v>
      </c>
      <c r="F24" s="32" t="s">
        <v>98</v>
      </c>
      <c r="G24" s="33"/>
    </row>
    <row r="25" spans="1:7" s="34" customFormat="1">
      <c r="A25" s="56" t="s">
        <v>92</v>
      </c>
      <c r="B25" s="56" t="s">
        <v>355</v>
      </c>
      <c r="C25" s="58">
        <v>12</v>
      </c>
      <c r="D25" s="57"/>
      <c r="E25" s="58">
        <f>+Tabelle1[[#This Row],['#choice]]*Tabelle1[[#This Row],[Caps]]</f>
        <v>0</v>
      </c>
      <c r="F25" s="56" t="s">
        <v>98</v>
      </c>
      <c r="G25" s="59"/>
    </row>
    <row r="26" spans="1:7" s="34" customFormat="1">
      <c r="A26" s="32" t="s">
        <v>92</v>
      </c>
      <c r="B26" s="32" t="s">
        <v>331</v>
      </c>
      <c r="C26" s="55">
        <v>33</v>
      </c>
      <c r="D26" s="39"/>
      <c r="E26" s="55">
        <f>+Tabelle1[[#This Row],['#choice]]*Tabelle1[[#This Row],[Caps]]</f>
        <v>0</v>
      </c>
      <c r="F26" s="32" t="s">
        <v>98</v>
      </c>
      <c r="G26" s="33"/>
    </row>
    <row r="27" spans="1:7" s="34" customFormat="1">
      <c r="A27" s="32" t="s">
        <v>92</v>
      </c>
      <c r="B27" s="32" t="s">
        <v>317</v>
      </c>
      <c r="C27" s="55">
        <v>23</v>
      </c>
      <c r="D27" s="39"/>
      <c r="E27" s="55">
        <f>+Tabelle1[[#This Row],['#choice]]*Tabelle1[[#This Row],[Caps]]</f>
        <v>0</v>
      </c>
      <c r="F27" s="32"/>
      <c r="G27" s="33"/>
    </row>
    <row r="28" spans="1:7" s="34" customFormat="1">
      <c r="A28" s="32" t="s">
        <v>92</v>
      </c>
      <c r="B28" s="32" t="s">
        <v>265</v>
      </c>
      <c r="C28" s="39">
        <v>30</v>
      </c>
      <c r="D28" s="39"/>
      <c r="E28" s="39">
        <f>+Tabelle1[[#This Row],['#choice]]*Tabelle1[[#This Row],[Caps]]</f>
        <v>0</v>
      </c>
      <c r="F28" s="32" t="s">
        <v>98</v>
      </c>
      <c r="G28" s="33"/>
    </row>
    <row r="29" spans="1:7" s="34" customFormat="1">
      <c r="A29" s="32" t="s">
        <v>92</v>
      </c>
      <c r="B29" s="32" t="s">
        <v>152</v>
      </c>
      <c r="C29" s="39">
        <v>23</v>
      </c>
      <c r="D29" s="39"/>
      <c r="E29" s="39">
        <f>+Tabelle1[[#This Row],['#choice]]*Tabelle1[[#This Row],[Caps]]</f>
        <v>0</v>
      </c>
      <c r="F29" s="32" t="s">
        <v>98</v>
      </c>
      <c r="G29" s="33"/>
    </row>
    <row r="30" spans="1:7" s="34" customFormat="1">
      <c r="A30" s="56" t="s">
        <v>92</v>
      </c>
      <c r="B30" s="56" t="s">
        <v>353</v>
      </c>
      <c r="C30" s="58">
        <v>23</v>
      </c>
      <c r="D30" s="57"/>
      <c r="E30" s="58">
        <f>+Tabelle1[[#This Row],['#choice]]*Tabelle1[[#This Row],[Caps]]</f>
        <v>0</v>
      </c>
      <c r="F30" s="56" t="s">
        <v>98</v>
      </c>
      <c r="G30" s="59"/>
    </row>
    <row r="31" spans="1:7" s="34" customFormat="1">
      <c r="A31" s="32" t="s">
        <v>92</v>
      </c>
      <c r="B31" s="32" t="s">
        <v>68</v>
      </c>
      <c r="C31" s="39">
        <v>36</v>
      </c>
      <c r="D31" s="39"/>
      <c r="E31" s="39">
        <f>+Tabelle1[[#This Row],['#choice]]*Tabelle1[[#This Row],[Caps]]</f>
        <v>0</v>
      </c>
      <c r="F31" s="32" t="s">
        <v>98</v>
      </c>
      <c r="G31" s="33"/>
    </row>
    <row r="32" spans="1:7" s="34" customFormat="1">
      <c r="A32" s="32" t="s">
        <v>92</v>
      </c>
      <c r="B32" s="32" t="s">
        <v>281</v>
      </c>
      <c r="C32" s="40">
        <v>54</v>
      </c>
      <c r="D32" s="40"/>
      <c r="E32" s="40">
        <f>+Tabelle1[[#This Row],['#choice]]*Tabelle1[[#This Row],[Caps]]</f>
        <v>0</v>
      </c>
      <c r="F32" s="35" t="s">
        <v>98</v>
      </c>
      <c r="G32" s="33"/>
    </row>
    <row r="33" spans="1:7" s="34" customFormat="1">
      <c r="A33" s="32" t="s">
        <v>92</v>
      </c>
      <c r="B33" s="32" t="s">
        <v>36</v>
      </c>
      <c r="C33" s="39">
        <v>72</v>
      </c>
      <c r="D33" s="39"/>
      <c r="E33" s="39">
        <f>+Tabelle1[[#This Row],['#choice]]*Tabelle1[[#This Row],[Caps]]</f>
        <v>0</v>
      </c>
      <c r="F33" s="32" t="s">
        <v>98</v>
      </c>
      <c r="G33" s="33"/>
    </row>
    <row r="34" spans="1:7" s="34" customFormat="1">
      <c r="A34" s="32" t="s">
        <v>92</v>
      </c>
      <c r="B34" s="32" t="s">
        <v>330</v>
      </c>
      <c r="C34" s="55">
        <v>85</v>
      </c>
      <c r="D34" s="39"/>
      <c r="E34" s="55">
        <f>+Tabelle1[[#This Row],['#choice]]*Tabelle1[[#This Row],[Caps]]</f>
        <v>0</v>
      </c>
      <c r="F34" s="32" t="s">
        <v>98</v>
      </c>
      <c r="G34" s="33"/>
    </row>
    <row r="35" spans="1:7" s="34" customFormat="1">
      <c r="A35" s="42" t="s">
        <v>127</v>
      </c>
      <c r="B35" s="42" t="s">
        <v>213</v>
      </c>
      <c r="C35" s="43">
        <v>10</v>
      </c>
      <c r="D35" s="43"/>
      <c r="E35" s="43">
        <f>+Tabelle1[[#This Row],['#choice]]*Tabelle1[[#This Row],[Caps]]</f>
        <v>0</v>
      </c>
      <c r="F35" s="42" t="s">
        <v>98</v>
      </c>
      <c r="G35" s="44"/>
    </row>
    <row r="36" spans="1:7" s="34" customFormat="1">
      <c r="A36" s="42" t="s">
        <v>127</v>
      </c>
      <c r="B36" s="42" t="s">
        <v>278</v>
      </c>
      <c r="C36" s="43">
        <v>16</v>
      </c>
      <c r="D36" s="43"/>
      <c r="E36" s="43">
        <f>+Tabelle1[[#This Row],['#choice]]*Tabelle1[[#This Row],[Caps]]</f>
        <v>0</v>
      </c>
      <c r="F36" s="42" t="s">
        <v>98</v>
      </c>
      <c r="G36" s="44"/>
    </row>
    <row r="37" spans="1:7" s="34" customFormat="1">
      <c r="A37" s="42" t="s">
        <v>127</v>
      </c>
      <c r="B37" s="42" t="s">
        <v>145</v>
      </c>
      <c r="C37" s="43">
        <v>20</v>
      </c>
      <c r="D37" s="43"/>
      <c r="E37" s="43">
        <f>+Tabelle1[[#This Row],['#choice]]*Tabelle1[[#This Row],[Caps]]</f>
        <v>0</v>
      </c>
      <c r="F37" s="42" t="s">
        <v>98</v>
      </c>
      <c r="G37" s="44"/>
    </row>
    <row r="38" spans="1:7" s="34" customFormat="1">
      <c r="A38" s="42" t="s">
        <v>127</v>
      </c>
      <c r="B38" s="42" t="s">
        <v>214</v>
      </c>
      <c r="C38" s="43">
        <v>20</v>
      </c>
      <c r="D38" s="43"/>
      <c r="E38" s="43">
        <f>+Tabelle1[[#This Row],['#choice]]*Tabelle1[[#This Row],[Caps]]</f>
        <v>0</v>
      </c>
      <c r="F38" s="42" t="s">
        <v>98</v>
      </c>
      <c r="G38" s="44"/>
    </row>
    <row r="39" spans="1:7" s="34" customFormat="1">
      <c r="A39" s="42" t="s">
        <v>127</v>
      </c>
      <c r="B39" s="42" t="s">
        <v>232</v>
      </c>
      <c r="C39" s="43">
        <v>11</v>
      </c>
      <c r="D39" s="43"/>
      <c r="E39" s="43">
        <f>+Tabelle1[[#This Row],['#choice]]*Tabelle1[[#This Row],[Caps]]</f>
        <v>0</v>
      </c>
      <c r="F39" s="42" t="s">
        <v>98</v>
      </c>
      <c r="G39" s="44"/>
    </row>
    <row r="40" spans="1:7" s="34" customFormat="1">
      <c r="A40" s="42" t="s">
        <v>127</v>
      </c>
      <c r="B40" s="42" t="s">
        <v>176</v>
      </c>
      <c r="C40" s="43">
        <v>20</v>
      </c>
      <c r="D40" s="43"/>
      <c r="E40" s="43">
        <f>+Tabelle1[[#This Row],['#choice]]*Tabelle1[[#This Row],[Caps]]</f>
        <v>0</v>
      </c>
      <c r="F40" s="42" t="s">
        <v>98</v>
      </c>
      <c r="G40" s="44"/>
    </row>
    <row r="41" spans="1:7" s="34" customFormat="1">
      <c r="A41" s="42" t="s">
        <v>127</v>
      </c>
      <c r="B41" s="42" t="s">
        <v>105</v>
      </c>
      <c r="C41" s="43">
        <v>20</v>
      </c>
      <c r="D41" s="43"/>
      <c r="E41" s="43">
        <f>+Tabelle1[[#This Row],['#choice]]*Tabelle1[[#This Row],[Caps]]</f>
        <v>0</v>
      </c>
      <c r="F41" s="42" t="s">
        <v>98</v>
      </c>
      <c r="G41" s="44"/>
    </row>
    <row r="42" spans="1:7" s="34" customFormat="1">
      <c r="A42" s="42" t="s">
        <v>127</v>
      </c>
      <c r="B42" s="42" t="s">
        <v>126</v>
      </c>
      <c r="C42" s="43">
        <v>16</v>
      </c>
      <c r="D42" s="43"/>
      <c r="E42" s="43">
        <f>+Tabelle1[[#This Row],['#choice]]*Tabelle1[[#This Row],[Caps]]</f>
        <v>0</v>
      </c>
      <c r="F42" s="42" t="s">
        <v>98</v>
      </c>
      <c r="G42" s="44"/>
    </row>
    <row r="43" spans="1:7" s="34" customFormat="1">
      <c r="A43" s="42" t="s">
        <v>127</v>
      </c>
      <c r="B43" s="42" t="s">
        <v>106</v>
      </c>
      <c r="C43" s="43">
        <v>13</v>
      </c>
      <c r="D43" s="43"/>
      <c r="E43" s="43">
        <f>+Tabelle1[[#This Row],['#choice]]*Tabelle1[[#This Row],[Caps]]</f>
        <v>0</v>
      </c>
      <c r="F43" s="42" t="s">
        <v>98</v>
      </c>
      <c r="G43" s="44"/>
    </row>
    <row r="44" spans="1:7" s="34" customFormat="1">
      <c r="A44" s="42" t="s">
        <v>127</v>
      </c>
      <c r="B44" s="42" t="s">
        <v>280</v>
      </c>
      <c r="C44" s="43">
        <v>20</v>
      </c>
      <c r="D44" s="43"/>
      <c r="E44" s="43">
        <f>+Tabelle1[[#This Row],['#choice]]*Tabelle1[[#This Row],[Caps]]</f>
        <v>0</v>
      </c>
      <c r="F44" s="42" t="s">
        <v>98</v>
      </c>
      <c r="G44" s="44"/>
    </row>
    <row r="45" spans="1:7" s="34" customFormat="1">
      <c r="A45" s="42" t="s">
        <v>127</v>
      </c>
      <c r="B45" s="42" t="s">
        <v>221</v>
      </c>
      <c r="C45" s="43">
        <v>20</v>
      </c>
      <c r="D45" s="43"/>
      <c r="E45" s="43">
        <f>+Tabelle1[[#This Row],['#choice]]*Tabelle1[[#This Row],[Caps]]</f>
        <v>0</v>
      </c>
      <c r="F45" s="42" t="s">
        <v>98</v>
      </c>
      <c r="G45" s="44"/>
    </row>
    <row r="46" spans="1:7" s="34" customFormat="1">
      <c r="A46" s="42" t="s">
        <v>127</v>
      </c>
      <c r="B46" s="42" t="s">
        <v>279</v>
      </c>
      <c r="C46" s="43">
        <v>20</v>
      </c>
      <c r="D46" s="43"/>
      <c r="E46" s="43">
        <f>+Tabelle1[[#This Row],['#choice]]*Tabelle1[[#This Row],[Caps]]</f>
        <v>0</v>
      </c>
      <c r="F46" s="42" t="s">
        <v>98</v>
      </c>
      <c r="G46" s="44"/>
    </row>
    <row r="47" spans="1:7" s="34" customFormat="1">
      <c r="A47" s="42" t="s">
        <v>127</v>
      </c>
      <c r="B47" s="42" t="s">
        <v>386</v>
      </c>
      <c r="C47" s="43">
        <v>20</v>
      </c>
      <c r="D47" s="43"/>
      <c r="E47" s="43">
        <f>+Tabelle1[[#This Row],['#choice]]*Tabelle1[[#This Row],[Caps]]</f>
        <v>0</v>
      </c>
      <c r="F47" s="42" t="s">
        <v>98</v>
      </c>
      <c r="G47" s="44"/>
    </row>
    <row r="48" spans="1:7" s="34" customFormat="1">
      <c r="A48" s="42" t="s">
        <v>127</v>
      </c>
      <c r="B48" s="42" t="s">
        <v>154</v>
      </c>
      <c r="C48" s="43">
        <v>20</v>
      </c>
      <c r="D48" s="43"/>
      <c r="E48" s="43">
        <f>+Tabelle1[[#This Row],['#choice]]*Tabelle1[[#This Row],[Caps]]</f>
        <v>0</v>
      </c>
      <c r="F48" s="42" t="s">
        <v>98</v>
      </c>
      <c r="G48" s="44"/>
    </row>
    <row r="49" spans="1:7" s="34" customFormat="1">
      <c r="A49" s="42" t="s">
        <v>127</v>
      </c>
      <c r="B49" s="42" t="s">
        <v>128</v>
      </c>
      <c r="C49" s="43">
        <v>13</v>
      </c>
      <c r="D49" s="43"/>
      <c r="E49" s="43">
        <f>+Tabelle1[[#This Row],['#choice]]*Tabelle1[[#This Row],[Caps]]</f>
        <v>0</v>
      </c>
      <c r="F49" s="42" t="s">
        <v>98</v>
      </c>
      <c r="G49" s="44"/>
    </row>
    <row r="50" spans="1:7" s="34" customFormat="1">
      <c r="A50" s="42" t="s">
        <v>127</v>
      </c>
      <c r="B50" s="42" t="s">
        <v>223</v>
      </c>
      <c r="C50" s="45">
        <v>52</v>
      </c>
      <c r="D50" s="45"/>
      <c r="E50" s="45">
        <f>+Tabelle1[[#This Row],['#choice]]*Tabelle1[[#This Row],[Caps]]</f>
        <v>0</v>
      </c>
      <c r="F50" s="46" t="s">
        <v>98</v>
      </c>
      <c r="G50" s="44"/>
    </row>
    <row r="51" spans="1:7" s="34" customFormat="1">
      <c r="A51" s="42" t="s">
        <v>127</v>
      </c>
      <c r="B51" s="42" t="s">
        <v>96</v>
      </c>
      <c r="C51" s="43">
        <v>38</v>
      </c>
      <c r="D51" s="43"/>
      <c r="E51" s="43">
        <f>+Tabelle1[[#This Row],['#choice]]*Tabelle1[[#This Row],[Caps]]</f>
        <v>0</v>
      </c>
      <c r="F51" s="42" t="s">
        <v>98</v>
      </c>
      <c r="G51" s="44"/>
    </row>
    <row r="52" spans="1:7" s="34" customFormat="1">
      <c r="A52" s="42" t="s">
        <v>127</v>
      </c>
      <c r="B52" s="42" t="s">
        <v>202</v>
      </c>
      <c r="C52" s="45">
        <v>24</v>
      </c>
      <c r="D52" s="45"/>
      <c r="E52" s="45">
        <f>+Tabelle1[[#This Row],['#choice]]*Tabelle1[[#This Row],[Caps]]</f>
        <v>0</v>
      </c>
      <c r="F52" s="46" t="s">
        <v>98</v>
      </c>
      <c r="G52" s="44"/>
    </row>
    <row r="53" spans="1:7" s="34" customFormat="1">
      <c r="A53" s="56" t="s">
        <v>245</v>
      </c>
      <c r="B53" s="56" t="s">
        <v>358</v>
      </c>
      <c r="C53" s="61">
        <v>3</v>
      </c>
      <c r="D53" s="60"/>
      <c r="E53" s="61">
        <f>+Tabelle1[[#This Row],['#choice]]*Tabelle1[[#This Row],[Caps]]</f>
        <v>0</v>
      </c>
      <c r="F53" s="62" t="s">
        <v>98</v>
      </c>
      <c r="G53" s="59"/>
    </row>
    <row r="54" spans="1:7" s="34" customFormat="1">
      <c r="A54" s="32" t="s">
        <v>245</v>
      </c>
      <c r="B54" s="32" t="s">
        <v>264</v>
      </c>
      <c r="C54" s="40">
        <v>7</v>
      </c>
      <c r="D54" s="40"/>
      <c r="E54" s="40">
        <f>+Tabelle1[[#This Row],['#choice]]*Tabelle1[[#This Row],[Caps]]</f>
        <v>0</v>
      </c>
      <c r="F54" s="35" t="s">
        <v>98</v>
      </c>
      <c r="G54" s="33"/>
    </row>
    <row r="55" spans="1:7" s="34" customFormat="1">
      <c r="A55" s="32" t="s">
        <v>245</v>
      </c>
      <c r="B55" s="32" t="s">
        <v>8</v>
      </c>
      <c r="C55" s="39">
        <v>15</v>
      </c>
      <c r="D55" s="39"/>
      <c r="E55" s="39">
        <f>+Tabelle1[[#This Row],['#choice]]*Tabelle1[[#This Row],[Caps]]</f>
        <v>0</v>
      </c>
      <c r="F55" s="32" t="s">
        <v>98</v>
      </c>
      <c r="G55" s="33"/>
    </row>
    <row r="56" spans="1:7" s="34" customFormat="1">
      <c r="A56" s="56" t="s">
        <v>245</v>
      </c>
      <c r="B56" s="56" t="s">
        <v>357</v>
      </c>
      <c r="C56" s="58">
        <v>7</v>
      </c>
      <c r="D56" s="57"/>
      <c r="E56" s="58">
        <f>+Tabelle1[[#This Row],['#choice]]*Tabelle1[[#This Row],[Caps]]</f>
        <v>0</v>
      </c>
      <c r="F56" s="56" t="s">
        <v>98</v>
      </c>
      <c r="G56" s="59"/>
    </row>
    <row r="57" spans="1:7" s="34" customFormat="1">
      <c r="A57" s="32" t="s">
        <v>245</v>
      </c>
      <c r="B57" s="32" t="s">
        <v>139</v>
      </c>
      <c r="C57" s="39">
        <v>10</v>
      </c>
      <c r="D57" s="39"/>
      <c r="E57" s="39">
        <f>+Tabelle1[[#This Row],['#choice]]*Tabelle1[[#This Row],[Caps]]</f>
        <v>0</v>
      </c>
      <c r="F57" s="32" t="s">
        <v>98</v>
      </c>
      <c r="G57" s="33"/>
    </row>
    <row r="58" spans="1:7" s="34" customFormat="1">
      <c r="A58" s="56" t="s">
        <v>245</v>
      </c>
      <c r="B58" s="56" t="s">
        <v>359</v>
      </c>
      <c r="C58" s="58">
        <v>5</v>
      </c>
      <c r="D58" s="57"/>
      <c r="E58" s="58">
        <f>+Tabelle1[[#This Row],['#choice]]*Tabelle1[[#This Row],[Caps]]</f>
        <v>0</v>
      </c>
      <c r="F58" s="56" t="s">
        <v>98</v>
      </c>
      <c r="G58" s="59"/>
    </row>
    <row r="59" spans="1:7" s="34" customFormat="1">
      <c r="A59" s="32" t="s">
        <v>245</v>
      </c>
      <c r="B59" s="32" t="s">
        <v>262</v>
      </c>
      <c r="C59" s="40">
        <v>13</v>
      </c>
      <c r="D59" s="40"/>
      <c r="E59" s="40">
        <f>+Tabelle1[[#This Row],['#choice]]*Tabelle1[[#This Row],[Caps]]</f>
        <v>0</v>
      </c>
      <c r="F59" s="35" t="s">
        <v>98</v>
      </c>
      <c r="G59" s="33"/>
    </row>
    <row r="60" spans="1:7" s="34" customFormat="1">
      <c r="A60" s="32" t="s">
        <v>245</v>
      </c>
      <c r="B60" s="32" t="s">
        <v>219</v>
      </c>
      <c r="C60" s="39">
        <v>7</v>
      </c>
      <c r="D60" s="39"/>
      <c r="E60" s="39">
        <f>+Tabelle1[[#This Row],['#choice]]*Tabelle1[[#This Row],[Caps]]</f>
        <v>0</v>
      </c>
      <c r="F60" s="32" t="s">
        <v>98</v>
      </c>
      <c r="G60" s="33"/>
    </row>
    <row r="61" spans="1:7" s="34" customFormat="1">
      <c r="A61" s="32" t="s">
        <v>245</v>
      </c>
      <c r="B61" s="32" t="s">
        <v>230</v>
      </c>
      <c r="C61" s="39">
        <v>7</v>
      </c>
      <c r="D61" s="39"/>
      <c r="E61" s="39">
        <f>+Tabelle1[[#This Row],['#choice]]*Tabelle1[[#This Row],[Caps]]</f>
        <v>0</v>
      </c>
      <c r="F61" s="32" t="s">
        <v>98</v>
      </c>
      <c r="G61" s="33"/>
    </row>
    <row r="62" spans="1:7" s="34" customFormat="1">
      <c r="A62" s="32" t="s">
        <v>245</v>
      </c>
      <c r="B62" s="32" t="s">
        <v>210</v>
      </c>
      <c r="C62" s="39">
        <v>3</v>
      </c>
      <c r="D62" s="39"/>
      <c r="E62" s="39">
        <f>+Tabelle1[[#This Row],['#choice]]*Tabelle1[[#This Row],[Caps]]</f>
        <v>0</v>
      </c>
      <c r="F62" s="32" t="s">
        <v>98</v>
      </c>
      <c r="G62" s="33"/>
    </row>
    <row r="63" spans="1:7" s="34" customFormat="1">
      <c r="A63" s="32" t="s">
        <v>245</v>
      </c>
      <c r="B63" s="32" t="s">
        <v>121</v>
      </c>
      <c r="C63" s="39">
        <v>3</v>
      </c>
      <c r="D63" s="39"/>
      <c r="E63" s="39">
        <f>+Tabelle1[[#This Row],['#choice]]*Tabelle1[[#This Row],[Caps]]</f>
        <v>0</v>
      </c>
      <c r="F63" s="32" t="s">
        <v>98</v>
      </c>
      <c r="G63" s="33"/>
    </row>
    <row r="64" spans="1:7" s="34" customFormat="1">
      <c r="A64" s="32" t="s">
        <v>245</v>
      </c>
      <c r="B64" s="32" t="s">
        <v>153</v>
      </c>
      <c r="C64" s="39">
        <v>5</v>
      </c>
      <c r="D64" s="39"/>
      <c r="E64" s="39">
        <f>+Tabelle1[[#This Row],['#choice]]*Tabelle1[[#This Row],[Caps]]</f>
        <v>0</v>
      </c>
      <c r="F64" s="32" t="s">
        <v>98</v>
      </c>
      <c r="G64" s="33"/>
    </row>
    <row r="65" spans="1:7" s="34" customFormat="1">
      <c r="A65" s="56" t="s">
        <v>245</v>
      </c>
      <c r="B65" s="56" t="s">
        <v>360</v>
      </c>
      <c r="C65" s="58">
        <v>3</v>
      </c>
      <c r="D65" s="57"/>
      <c r="E65" s="58">
        <f>+Tabelle1[[#This Row],['#choice]]*Tabelle1[[#This Row],[Caps]]</f>
        <v>0</v>
      </c>
      <c r="F65" s="56" t="s">
        <v>98</v>
      </c>
      <c r="G65" s="59"/>
    </row>
    <row r="66" spans="1:7" s="34" customFormat="1">
      <c r="A66" s="32" t="s">
        <v>245</v>
      </c>
      <c r="B66" s="32" t="s">
        <v>120</v>
      </c>
      <c r="C66" s="39">
        <v>3</v>
      </c>
      <c r="D66" s="39"/>
      <c r="E66" s="39">
        <f>+Tabelle1[[#This Row],['#choice]]*Tabelle1[[#This Row],[Caps]]</f>
        <v>0</v>
      </c>
      <c r="F66" s="32" t="s">
        <v>98</v>
      </c>
      <c r="G66" s="33"/>
    </row>
    <row r="67" spans="1:7" s="34" customFormat="1">
      <c r="A67" s="32" t="s">
        <v>245</v>
      </c>
      <c r="B67" s="32" t="s">
        <v>138</v>
      </c>
      <c r="C67" s="39">
        <v>3</v>
      </c>
      <c r="D67" s="39"/>
      <c r="E67" s="39">
        <f>+Tabelle1[[#This Row],['#choice]]*Tabelle1[[#This Row],[Caps]]</f>
        <v>0</v>
      </c>
      <c r="F67" s="32" t="s">
        <v>98</v>
      </c>
      <c r="G67" s="33"/>
    </row>
    <row r="68" spans="1:7" s="34" customFormat="1">
      <c r="A68" s="32" t="s">
        <v>245</v>
      </c>
      <c r="B68" s="32" t="s">
        <v>173</v>
      </c>
      <c r="C68" s="39">
        <v>7</v>
      </c>
      <c r="D68" s="39"/>
      <c r="E68" s="39">
        <f>+Tabelle1[[#This Row],['#choice]]*Tabelle1[[#This Row],[Caps]]</f>
        <v>0</v>
      </c>
      <c r="F68" s="32" t="s">
        <v>98</v>
      </c>
      <c r="G68" s="33"/>
    </row>
    <row r="69" spans="1:7" s="34" customFormat="1">
      <c r="A69" s="56" t="s">
        <v>245</v>
      </c>
      <c r="B69" s="56" t="s">
        <v>356</v>
      </c>
      <c r="C69" s="58">
        <v>5</v>
      </c>
      <c r="D69" s="57"/>
      <c r="E69" s="58">
        <f>+Tabelle1[[#This Row],['#choice]]*Tabelle1[[#This Row],[Caps]]</f>
        <v>0</v>
      </c>
      <c r="F69" s="56" t="s">
        <v>98</v>
      </c>
      <c r="G69" s="59"/>
    </row>
    <row r="70" spans="1:7" s="34" customFormat="1">
      <c r="A70" s="32" t="s">
        <v>245</v>
      </c>
      <c r="B70" s="32" t="s">
        <v>229</v>
      </c>
      <c r="C70" s="39">
        <v>10</v>
      </c>
      <c r="D70" s="39"/>
      <c r="E70" s="39">
        <f>+Tabelle1[[#This Row],['#choice]]*Tabelle1[[#This Row],[Caps]]</f>
        <v>0</v>
      </c>
      <c r="F70" s="32" t="s">
        <v>98</v>
      </c>
      <c r="G70" s="33"/>
    </row>
    <row r="71" spans="1:7" s="34" customFormat="1">
      <c r="A71" s="42" t="s">
        <v>117</v>
      </c>
      <c r="B71" s="42" t="s">
        <v>268</v>
      </c>
      <c r="C71" s="43">
        <v>23</v>
      </c>
      <c r="D71" s="43"/>
      <c r="E71" s="43">
        <f>+Tabelle1[[#This Row],['#choice]]*Tabelle1[[#This Row],[Caps]]</f>
        <v>0</v>
      </c>
      <c r="F71" s="42" t="s">
        <v>98</v>
      </c>
      <c r="G71" s="44"/>
    </row>
    <row r="72" spans="1:7" s="34" customFormat="1">
      <c r="A72" s="42" t="s">
        <v>117</v>
      </c>
      <c r="B72" s="42" t="s">
        <v>148</v>
      </c>
      <c r="C72" s="45">
        <v>20</v>
      </c>
      <c r="D72" s="45"/>
      <c r="E72" s="45">
        <f>+Tabelle1[[#This Row],['#choice]]*Tabelle1[[#This Row],[Caps]]</f>
        <v>0</v>
      </c>
      <c r="F72" s="46" t="s">
        <v>98</v>
      </c>
      <c r="G72" s="44"/>
    </row>
    <row r="73" spans="1:7" s="34" customFormat="1">
      <c r="A73" s="42" t="s">
        <v>117</v>
      </c>
      <c r="B73" s="42" t="s">
        <v>266</v>
      </c>
      <c r="C73" s="43">
        <v>26</v>
      </c>
      <c r="D73" s="43"/>
      <c r="E73" s="43">
        <f>+Tabelle1[[#This Row],['#choice]]*Tabelle1[[#This Row],[Caps]]</f>
        <v>0</v>
      </c>
      <c r="F73" s="42" t="s">
        <v>98</v>
      </c>
      <c r="G73" s="44"/>
    </row>
    <row r="74" spans="1:7" s="34" customFormat="1">
      <c r="A74" s="66" t="s">
        <v>117</v>
      </c>
      <c r="B74" s="66" t="s">
        <v>348</v>
      </c>
      <c r="C74" s="68">
        <v>10</v>
      </c>
      <c r="D74" s="67"/>
      <c r="E74" s="68">
        <f>+Tabelle1[[#This Row],['#choice]]*Tabelle1[[#This Row],[Caps]]</f>
        <v>0</v>
      </c>
      <c r="F74" s="66" t="s">
        <v>98</v>
      </c>
      <c r="G74" s="69"/>
    </row>
    <row r="75" spans="1:7" s="34" customFormat="1">
      <c r="A75" s="42" t="s">
        <v>117</v>
      </c>
      <c r="B75" s="42" t="s">
        <v>250</v>
      </c>
      <c r="C75" s="43">
        <v>16</v>
      </c>
      <c r="D75" s="43"/>
      <c r="E75" s="43">
        <f>+Tabelle1[[#This Row],['#choice]]*Tabelle1[[#This Row],[Caps]]</f>
        <v>0</v>
      </c>
      <c r="F75" s="42" t="s">
        <v>98</v>
      </c>
      <c r="G75" s="44"/>
    </row>
    <row r="76" spans="1:7" s="34" customFormat="1">
      <c r="A76" s="42" t="s">
        <v>117</v>
      </c>
      <c r="B76" s="42" t="s">
        <v>118</v>
      </c>
      <c r="C76" s="43">
        <v>39</v>
      </c>
      <c r="D76" s="43"/>
      <c r="E76" s="43">
        <f>+Tabelle1[[#This Row],['#choice]]*Tabelle1[[#This Row],[Caps]]</f>
        <v>0</v>
      </c>
      <c r="F76" s="42" t="s">
        <v>98</v>
      </c>
      <c r="G76" s="44"/>
    </row>
    <row r="77" spans="1:7" s="34" customFormat="1">
      <c r="A77" s="42" t="s">
        <v>117</v>
      </c>
      <c r="B77" s="42" t="s">
        <v>307</v>
      </c>
      <c r="C77" s="43">
        <v>13</v>
      </c>
      <c r="D77" s="43"/>
      <c r="E77" s="43">
        <f>+Tabelle1[[#This Row],['#choice]]*Tabelle1[[#This Row],[Caps]]</f>
        <v>0</v>
      </c>
      <c r="F77" s="42" t="s">
        <v>98</v>
      </c>
      <c r="G77" s="44"/>
    </row>
    <row r="78" spans="1:7" s="34" customFormat="1">
      <c r="A78" s="42" t="s">
        <v>117</v>
      </c>
      <c r="B78" s="42" t="s">
        <v>146</v>
      </c>
      <c r="C78" s="43">
        <v>26</v>
      </c>
      <c r="D78" s="43"/>
      <c r="E78" s="43">
        <f>+Tabelle1[[#This Row],['#choice]]*Tabelle1[[#This Row],[Caps]]</f>
        <v>0</v>
      </c>
      <c r="F78" s="42" t="s">
        <v>98</v>
      </c>
      <c r="G78" s="44"/>
    </row>
    <row r="79" spans="1:7" s="34" customFormat="1">
      <c r="A79" s="42" t="s">
        <v>117</v>
      </c>
      <c r="B79" s="46" t="s">
        <v>140</v>
      </c>
      <c r="C79" s="45">
        <v>20</v>
      </c>
      <c r="D79" s="45"/>
      <c r="E79" s="45">
        <f>+Tabelle1[[#This Row],['#choice]]*Tabelle1[[#This Row],[Caps]]</f>
        <v>0</v>
      </c>
      <c r="F79" s="46" t="s">
        <v>98</v>
      </c>
      <c r="G79" s="47"/>
    </row>
    <row r="80" spans="1:7" s="34" customFormat="1">
      <c r="A80" s="42" t="s">
        <v>117</v>
      </c>
      <c r="B80" s="42" t="s">
        <v>218</v>
      </c>
      <c r="C80" s="43">
        <v>33</v>
      </c>
      <c r="D80" s="43"/>
      <c r="E80" s="43">
        <f>+Tabelle1[[#This Row],['#choice]]*Tabelle1[[#This Row],[Caps]]</f>
        <v>0</v>
      </c>
      <c r="F80" s="42" t="s">
        <v>98</v>
      </c>
      <c r="G80" s="44"/>
    </row>
    <row r="81" spans="1:7" s="34" customFormat="1">
      <c r="A81" s="42" t="s">
        <v>117</v>
      </c>
      <c r="B81" s="42" t="s">
        <v>147</v>
      </c>
      <c r="C81" s="43">
        <v>29</v>
      </c>
      <c r="D81" s="43"/>
      <c r="E81" s="43">
        <f>+Tabelle1[[#This Row],['#choice]]*Tabelle1[[#This Row],[Caps]]</f>
        <v>0</v>
      </c>
      <c r="F81" s="42" t="s">
        <v>98</v>
      </c>
      <c r="G81" s="44"/>
    </row>
    <row r="82" spans="1:7" s="34" customFormat="1">
      <c r="A82" s="42" t="s">
        <v>117</v>
      </c>
      <c r="B82" s="42" t="s">
        <v>252</v>
      </c>
      <c r="C82" s="43">
        <v>26</v>
      </c>
      <c r="D82" s="43"/>
      <c r="E82" s="43">
        <f>+Tabelle1[[#This Row],['#choice]]*Tabelle1[[#This Row],[Caps]]</f>
        <v>0</v>
      </c>
      <c r="F82" s="42" t="s">
        <v>98</v>
      </c>
      <c r="G82" s="44"/>
    </row>
    <row r="83" spans="1:7" s="34" customFormat="1">
      <c r="A83" s="42" t="s">
        <v>117</v>
      </c>
      <c r="B83" s="42" t="s">
        <v>253</v>
      </c>
      <c r="C83" s="43">
        <v>20</v>
      </c>
      <c r="D83" s="43"/>
      <c r="E83" s="43">
        <f>+Tabelle1[[#This Row],['#choice]]*Tabelle1[[#This Row],[Caps]]</f>
        <v>0</v>
      </c>
      <c r="F83" s="42" t="s">
        <v>98</v>
      </c>
      <c r="G83" s="44"/>
    </row>
    <row r="84" spans="1:7" s="34" customFormat="1">
      <c r="A84" s="42" t="s">
        <v>117</v>
      </c>
      <c r="B84" s="42" t="s">
        <v>298</v>
      </c>
      <c r="C84" s="43">
        <v>55</v>
      </c>
      <c r="D84" s="43"/>
      <c r="E84" s="43">
        <f>+Tabelle1[[#This Row],['#choice]]*Tabelle1[[#This Row],[Caps]]</f>
        <v>0</v>
      </c>
      <c r="F84" s="42" t="s">
        <v>98</v>
      </c>
      <c r="G84" s="44"/>
    </row>
    <row r="85" spans="1:7" s="34" customFormat="1">
      <c r="A85" s="42" t="s">
        <v>117</v>
      </c>
      <c r="B85" s="42" t="s">
        <v>116</v>
      </c>
      <c r="C85" s="43">
        <v>13</v>
      </c>
      <c r="D85" s="43"/>
      <c r="E85" s="43">
        <f>+Tabelle1[[#This Row],['#choice]]*Tabelle1[[#This Row],[Caps]]</f>
        <v>0</v>
      </c>
      <c r="F85" s="42" t="s">
        <v>98</v>
      </c>
      <c r="G85" s="44"/>
    </row>
    <row r="86" spans="1:7" s="34" customFormat="1">
      <c r="A86" s="42" t="s">
        <v>117</v>
      </c>
      <c r="B86" s="42" t="s">
        <v>119</v>
      </c>
      <c r="C86" s="43">
        <v>31</v>
      </c>
      <c r="D86" s="43"/>
      <c r="E86" s="43">
        <f>+Tabelle1[[#This Row],['#choice]]*Tabelle1[[#This Row],[Caps]]</f>
        <v>0</v>
      </c>
      <c r="F86" s="42" t="s">
        <v>98</v>
      </c>
      <c r="G86" s="44"/>
    </row>
    <row r="87" spans="1:7" s="34" customFormat="1">
      <c r="A87" s="66" t="s">
        <v>117</v>
      </c>
      <c r="B87" s="66" t="s">
        <v>347</v>
      </c>
      <c r="C87" s="68">
        <v>33</v>
      </c>
      <c r="D87" s="67"/>
      <c r="E87" s="68">
        <f>+Tabelle1[[#This Row],['#choice]]*Tabelle1[[#This Row],[Caps]]</f>
        <v>0</v>
      </c>
      <c r="F87" s="66" t="s">
        <v>98</v>
      </c>
      <c r="G87" s="69"/>
    </row>
    <row r="88" spans="1:7" s="34" customFormat="1">
      <c r="A88" s="42" t="s">
        <v>117</v>
      </c>
      <c r="B88" s="42" t="s">
        <v>191</v>
      </c>
      <c r="C88" s="43">
        <v>33</v>
      </c>
      <c r="D88" s="43"/>
      <c r="E88" s="43">
        <f>+Tabelle1[[#This Row],['#choice]]*Tabelle1[[#This Row],[Caps]]</f>
        <v>0</v>
      </c>
      <c r="F88" s="42" t="s">
        <v>98</v>
      </c>
      <c r="G88" s="44"/>
    </row>
    <row r="89" spans="1:7" s="34" customFormat="1">
      <c r="A89" s="42" t="s">
        <v>117</v>
      </c>
      <c r="B89" s="42" t="s">
        <v>222</v>
      </c>
      <c r="C89" s="43">
        <v>13</v>
      </c>
      <c r="D89" s="43"/>
      <c r="E89" s="43">
        <f>+Tabelle1[[#This Row],['#choice]]*Tabelle1[[#This Row],[Caps]]</f>
        <v>0</v>
      </c>
      <c r="F89" s="42" t="s">
        <v>98</v>
      </c>
      <c r="G89" s="44"/>
    </row>
    <row r="90" spans="1:7" s="34" customFormat="1">
      <c r="A90" s="42" t="s">
        <v>117</v>
      </c>
      <c r="B90" s="42" t="s">
        <v>200</v>
      </c>
      <c r="C90" s="43">
        <v>20</v>
      </c>
      <c r="D90" s="43"/>
      <c r="E90" s="43">
        <f>+Tabelle1[[#This Row],['#choice]]*Tabelle1[[#This Row],[Caps]]</f>
        <v>0</v>
      </c>
      <c r="F90" s="42" t="s">
        <v>98</v>
      </c>
      <c r="G90" s="44"/>
    </row>
    <row r="91" spans="1:7" s="34" customFormat="1">
      <c r="A91" s="42" t="s">
        <v>117</v>
      </c>
      <c r="B91" s="46" t="s">
        <v>267</v>
      </c>
      <c r="C91" s="45">
        <v>26</v>
      </c>
      <c r="D91" s="45"/>
      <c r="E91" s="45">
        <f>+Tabelle1[[#This Row],['#choice]]*Tabelle1[[#This Row],[Caps]]</f>
        <v>0</v>
      </c>
      <c r="F91" s="46" t="s">
        <v>98</v>
      </c>
      <c r="G91" s="47"/>
    </row>
    <row r="92" spans="1:7" s="34" customFormat="1">
      <c r="A92" s="66" t="s">
        <v>117</v>
      </c>
      <c r="B92" s="70" t="s">
        <v>346</v>
      </c>
      <c r="C92" s="72">
        <v>13</v>
      </c>
      <c r="D92" s="71"/>
      <c r="E92" s="72">
        <f>+Tabelle1[[#This Row],['#choice]]*Tabelle1[[#This Row],[Caps]]</f>
        <v>0</v>
      </c>
      <c r="F92" s="70" t="s">
        <v>98</v>
      </c>
      <c r="G92" s="73"/>
    </row>
    <row r="93" spans="1:7" s="34" customFormat="1">
      <c r="A93" s="46" t="s">
        <v>117</v>
      </c>
      <c r="B93" s="46" t="s">
        <v>174</v>
      </c>
      <c r="C93" s="45">
        <v>39</v>
      </c>
      <c r="D93" s="45"/>
      <c r="E93" s="45">
        <f>+Tabelle1[[#This Row],['#choice]]*Tabelle1[[#This Row],[Caps]]</f>
        <v>0</v>
      </c>
      <c r="F93" s="46" t="s">
        <v>98</v>
      </c>
      <c r="G93" s="46"/>
    </row>
    <row r="94" spans="1:7" s="34" customFormat="1">
      <c r="A94" s="46" t="s">
        <v>117</v>
      </c>
      <c r="B94" s="46" t="s">
        <v>209</v>
      </c>
      <c r="C94" s="45">
        <v>33</v>
      </c>
      <c r="D94" s="45"/>
      <c r="E94" s="45">
        <f>+Tabelle1[[#This Row],['#choice]]*Tabelle1[[#This Row],[Caps]]</f>
        <v>0</v>
      </c>
      <c r="F94" s="46" t="s">
        <v>98</v>
      </c>
      <c r="G94" s="46"/>
    </row>
    <row r="95" spans="1:7" s="34" customFormat="1">
      <c r="A95" s="35" t="s">
        <v>236</v>
      </c>
      <c r="B95" s="35" t="s">
        <v>248</v>
      </c>
      <c r="C95" s="40">
        <v>13</v>
      </c>
      <c r="D95" s="40"/>
      <c r="E95" s="40">
        <f>+Tabelle1[[#This Row],['#choice]]*Tabelle1[[#This Row],[Caps]]</f>
        <v>0</v>
      </c>
      <c r="F95" s="35" t="s">
        <v>98</v>
      </c>
      <c r="G95" s="35"/>
    </row>
    <row r="96" spans="1:7" s="34" customFormat="1">
      <c r="A96" s="35" t="s">
        <v>236</v>
      </c>
      <c r="B96" s="35" t="s">
        <v>208</v>
      </c>
      <c r="C96" s="40">
        <v>7</v>
      </c>
      <c r="D96" s="40"/>
      <c r="E96" s="40">
        <f>+Tabelle1[[#This Row],['#choice]]*Tabelle1[[#This Row],[Caps]]</f>
        <v>0</v>
      </c>
      <c r="F96" s="35" t="s">
        <v>98</v>
      </c>
      <c r="G96" s="35"/>
    </row>
    <row r="97" spans="1:7" s="34" customFormat="1">
      <c r="A97" s="62" t="s">
        <v>236</v>
      </c>
      <c r="B97" s="62" t="s">
        <v>352</v>
      </c>
      <c r="C97" s="61">
        <v>7</v>
      </c>
      <c r="D97" s="60"/>
      <c r="E97" s="61">
        <f>+Tabelle1[[#This Row],['#choice]]*Tabelle1[[#This Row],[Caps]]</f>
        <v>0</v>
      </c>
      <c r="F97" s="62" t="s">
        <v>98</v>
      </c>
      <c r="G97" s="62"/>
    </row>
    <row r="98" spans="1:7" s="34" customFormat="1">
      <c r="A98" s="35" t="s">
        <v>236</v>
      </c>
      <c r="B98" s="35" t="s">
        <v>247</v>
      </c>
      <c r="C98" s="40">
        <v>10</v>
      </c>
      <c r="D98" s="40"/>
      <c r="E98" s="40">
        <f>+Tabelle1[[#This Row],['#choice]]*Tabelle1[[#This Row],[Caps]]</f>
        <v>0</v>
      </c>
      <c r="F98" s="35" t="s">
        <v>98</v>
      </c>
      <c r="G98" s="35"/>
    </row>
    <row r="99" spans="1:7" s="34" customFormat="1">
      <c r="A99" s="35" t="s">
        <v>236</v>
      </c>
      <c r="B99" s="35" t="s">
        <v>258</v>
      </c>
      <c r="C99" s="40">
        <v>10</v>
      </c>
      <c r="D99" s="40"/>
      <c r="E99" s="40">
        <f>+Tabelle1[[#This Row],['#choice]]*Tabelle1[[#This Row],[Caps]]</f>
        <v>0</v>
      </c>
      <c r="F99" s="35" t="s">
        <v>98</v>
      </c>
      <c r="G99" s="35"/>
    </row>
    <row r="100" spans="1:7" s="34" customFormat="1">
      <c r="A100" s="35" t="s">
        <v>236</v>
      </c>
      <c r="B100" s="35" t="s">
        <v>314</v>
      </c>
      <c r="C100" s="41">
        <v>13</v>
      </c>
      <c r="D100" s="40"/>
      <c r="E100" s="41">
        <f>+Tabelle1[[#This Row],['#choice]]*Tabelle1[[#This Row],[Caps]]</f>
        <v>0</v>
      </c>
      <c r="F100" s="35"/>
      <c r="G100" s="35"/>
    </row>
    <row r="101" spans="1:7" s="34" customFormat="1">
      <c r="A101" s="35" t="s">
        <v>236</v>
      </c>
      <c r="B101" s="35" t="s">
        <v>261</v>
      </c>
      <c r="C101" s="40">
        <v>8</v>
      </c>
      <c r="D101" s="40"/>
      <c r="E101" s="40">
        <f>+Tabelle1[[#This Row],['#choice]]*Tabelle1[[#This Row],[Caps]]</f>
        <v>0</v>
      </c>
      <c r="F101" s="35" t="s">
        <v>98</v>
      </c>
      <c r="G101" s="35"/>
    </row>
    <row r="102" spans="1:7" s="34" customFormat="1">
      <c r="A102" s="35" t="s">
        <v>236</v>
      </c>
      <c r="B102" s="35" t="s">
        <v>189</v>
      </c>
      <c r="C102" s="40">
        <v>7</v>
      </c>
      <c r="D102" s="40"/>
      <c r="E102" s="40">
        <f>+Tabelle1[[#This Row],['#choice]]*Tabelle1[[#This Row],[Caps]]</f>
        <v>0</v>
      </c>
      <c r="F102" s="35" t="s">
        <v>98</v>
      </c>
      <c r="G102" s="35"/>
    </row>
    <row r="103" spans="1:7" s="34" customFormat="1">
      <c r="A103" s="35" t="s">
        <v>236</v>
      </c>
      <c r="B103" s="35" t="s">
        <v>185</v>
      </c>
      <c r="C103" s="40">
        <v>13</v>
      </c>
      <c r="D103" s="40"/>
      <c r="E103" s="40">
        <f>+Tabelle1[[#This Row],['#choice]]*Tabelle1[[#This Row],[Caps]]</f>
        <v>0</v>
      </c>
      <c r="F103" s="35" t="s">
        <v>98</v>
      </c>
      <c r="G103" s="35"/>
    </row>
    <row r="104" spans="1:7" s="34" customFormat="1">
      <c r="A104" s="35" t="s">
        <v>236</v>
      </c>
      <c r="B104" s="35" t="s">
        <v>260</v>
      </c>
      <c r="C104" s="40">
        <v>26</v>
      </c>
      <c r="D104" s="40"/>
      <c r="E104" s="40">
        <f>+Tabelle1[[#This Row],['#choice]]*Tabelle1[[#This Row],[Caps]]</f>
        <v>0</v>
      </c>
      <c r="F104" s="35" t="s">
        <v>98</v>
      </c>
      <c r="G104" s="35"/>
    </row>
    <row r="105" spans="1:7" s="34" customFormat="1">
      <c r="A105" s="35" t="s">
        <v>236</v>
      </c>
      <c r="B105" s="35" t="s">
        <v>136</v>
      </c>
      <c r="C105" s="40">
        <v>7</v>
      </c>
      <c r="D105" s="40"/>
      <c r="E105" s="40">
        <f>+Tabelle1[[#This Row],['#choice]]*Tabelle1[[#This Row],[Caps]]</f>
        <v>0</v>
      </c>
      <c r="F105" s="35" t="s">
        <v>98</v>
      </c>
      <c r="G105" s="35"/>
    </row>
    <row r="106" spans="1:7" s="34" customFormat="1">
      <c r="A106" s="35" t="s">
        <v>236</v>
      </c>
      <c r="B106" s="35" t="s">
        <v>137</v>
      </c>
      <c r="C106" s="40">
        <v>33</v>
      </c>
      <c r="D106" s="40"/>
      <c r="E106" s="40">
        <f>+Tabelle1[[#This Row],['#choice]]*Tabelle1[[#This Row],[Caps]]</f>
        <v>0</v>
      </c>
      <c r="F106" s="35" t="s">
        <v>98</v>
      </c>
      <c r="G106" s="35"/>
    </row>
    <row r="107" spans="1:7" s="34" customFormat="1">
      <c r="A107" s="62" t="s">
        <v>236</v>
      </c>
      <c r="B107" s="62" t="s">
        <v>351</v>
      </c>
      <c r="C107" s="61">
        <v>3</v>
      </c>
      <c r="D107" s="60"/>
      <c r="E107" s="61">
        <f>+Tabelle1[[#This Row],['#choice]]*Tabelle1[[#This Row],[Caps]]</f>
        <v>0</v>
      </c>
      <c r="F107" s="62" t="s">
        <v>98</v>
      </c>
      <c r="G107" s="62"/>
    </row>
    <row r="108" spans="1:7" s="34" customFormat="1">
      <c r="A108" s="35" t="s">
        <v>236</v>
      </c>
      <c r="B108" s="35" t="s">
        <v>201</v>
      </c>
      <c r="C108" s="40">
        <v>13</v>
      </c>
      <c r="D108" s="40"/>
      <c r="E108" s="40">
        <f>+Tabelle1[[#This Row],['#choice]]*Tabelle1[[#This Row],[Caps]]</f>
        <v>0</v>
      </c>
      <c r="F108" s="35" t="s">
        <v>98</v>
      </c>
      <c r="G108" s="35"/>
    </row>
    <row r="109" spans="1:7" s="34" customFormat="1">
      <c r="A109" s="35" t="s">
        <v>236</v>
      </c>
      <c r="B109" s="35" t="s">
        <v>149</v>
      </c>
      <c r="C109" s="40">
        <v>46</v>
      </c>
      <c r="D109" s="40"/>
      <c r="E109" s="40">
        <f>+Tabelle1[[#This Row],['#choice]]*Tabelle1[[#This Row],[Caps]]</f>
        <v>0</v>
      </c>
      <c r="F109" s="35" t="s">
        <v>98</v>
      </c>
      <c r="G109" s="35"/>
    </row>
    <row r="110" spans="1:7" s="34" customFormat="1">
      <c r="A110" s="35" t="s">
        <v>236</v>
      </c>
      <c r="B110" s="35" t="s">
        <v>150</v>
      </c>
      <c r="C110" s="40">
        <v>10</v>
      </c>
      <c r="D110" s="40"/>
      <c r="E110" s="40">
        <f>+Tabelle1[[#This Row],['#choice]]*Tabelle1[[#This Row],[Caps]]</f>
        <v>0</v>
      </c>
      <c r="F110" s="35" t="s">
        <v>98</v>
      </c>
      <c r="G110" s="35"/>
    </row>
    <row r="111" spans="1:7" s="34" customFormat="1">
      <c r="A111" s="35" t="s">
        <v>236</v>
      </c>
      <c r="B111" s="35" t="s">
        <v>249</v>
      </c>
      <c r="C111" s="40">
        <v>10</v>
      </c>
      <c r="D111" s="40"/>
      <c r="E111" s="40">
        <f>+Tabelle1[[#This Row],['#choice]]*Tabelle1[[#This Row],[Caps]]</f>
        <v>0</v>
      </c>
      <c r="F111" s="35" t="s">
        <v>98</v>
      </c>
      <c r="G111" s="35"/>
    </row>
    <row r="112" spans="1:7" s="34" customFormat="1">
      <c r="A112" s="35" t="s">
        <v>236</v>
      </c>
      <c r="B112" s="35" t="s">
        <v>259</v>
      </c>
      <c r="C112" s="40">
        <v>33</v>
      </c>
      <c r="D112" s="40"/>
      <c r="E112" s="40">
        <f>+Tabelle1[[#This Row],['#choice]]*Tabelle1[[#This Row],[Caps]]</f>
        <v>0</v>
      </c>
      <c r="F112" s="35" t="s">
        <v>98</v>
      </c>
      <c r="G112" s="35"/>
    </row>
    <row r="113" spans="1:7" s="34" customFormat="1">
      <c r="A113" s="35" t="s">
        <v>236</v>
      </c>
      <c r="B113" s="35" t="s">
        <v>172</v>
      </c>
      <c r="C113" s="40">
        <v>7</v>
      </c>
      <c r="D113" s="40"/>
      <c r="E113" s="40">
        <f>+Tabelle1[[#This Row],['#choice]]*Tabelle1[[#This Row],[Caps]]</f>
        <v>0</v>
      </c>
      <c r="F113" s="35" t="s">
        <v>98</v>
      </c>
      <c r="G113" s="35"/>
    </row>
    <row r="114" spans="1:7" s="34" customFormat="1">
      <c r="A114" s="46" t="s">
        <v>99</v>
      </c>
      <c r="B114" s="46" t="s">
        <v>316</v>
      </c>
      <c r="C114" s="48">
        <v>31</v>
      </c>
      <c r="D114" s="45"/>
      <c r="E114" s="48">
        <f>+Tabelle1[[#This Row],['#choice]]*Tabelle1[[#This Row],[Caps]]</f>
        <v>0</v>
      </c>
      <c r="F114" s="46"/>
      <c r="G114" s="46"/>
    </row>
    <row r="115" spans="1:7" s="34" customFormat="1">
      <c r="A115" s="46" t="s">
        <v>99</v>
      </c>
      <c r="B115" s="46" t="s">
        <v>76</v>
      </c>
      <c r="C115" s="45">
        <v>25</v>
      </c>
      <c r="D115" s="45"/>
      <c r="E115" s="45">
        <f>+Tabelle1[[#This Row],['#choice]]*Tabelle1[[#This Row],[Caps]]</f>
        <v>0</v>
      </c>
      <c r="F115" s="46" t="s">
        <v>98</v>
      </c>
      <c r="G115" s="46"/>
    </row>
    <row r="116" spans="1:7" s="34" customFormat="1">
      <c r="A116" s="46" t="s">
        <v>99</v>
      </c>
      <c r="B116" s="46" t="s">
        <v>334</v>
      </c>
      <c r="C116" s="48">
        <v>14</v>
      </c>
      <c r="D116" s="45"/>
      <c r="E116" s="48">
        <f>+Tabelle1[[#This Row],['#choice]]*Tabelle1[[#This Row],[Caps]]</f>
        <v>0</v>
      </c>
      <c r="F116" s="46" t="s">
        <v>98</v>
      </c>
      <c r="G116" s="46"/>
    </row>
    <row r="117" spans="1:7" s="34" customFormat="1">
      <c r="A117" s="46" t="s">
        <v>99</v>
      </c>
      <c r="B117" s="46" t="s">
        <v>25</v>
      </c>
      <c r="C117" s="45">
        <v>23</v>
      </c>
      <c r="D117" s="45"/>
      <c r="E117" s="45">
        <f>+Tabelle1[[#This Row],['#choice]]*Tabelle1[[#This Row],[Caps]]</f>
        <v>0</v>
      </c>
      <c r="F117" s="46" t="s">
        <v>98</v>
      </c>
      <c r="G117" s="46"/>
    </row>
    <row r="118" spans="1:7" s="34" customFormat="1">
      <c r="A118" s="46" t="s">
        <v>99</v>
      </c>
      <c r="B118" s="46" t="s">
        <v>5</v>
      </c>
      <c r="C118" s="45">
        <v>41</v>
      </c>
      <c r="D118" s="45"/>
      <c r="E118" s="45">
        <f>+Tabelle1[[#This Row],['#choice]]*Tabelle1[[#This Row],[Caps]]</f>
        <v>0</v>
      </c>
      <c r="F118" s="46" t="s">
        <v>98</v>
      </c>
      <c r="G118" s="46"/>
    </row>
    <row r="119" spans="1:7" s="34" customFormat="1">
      <c r="A119" s="46" t="s">
        <v>1</v>
      </c>
      <c r="B119" s="46" t="s">
        <v>1</v>
      </c>
      <c r="C119" s="45">
        <v>60</v>
      </c>
      <c r="D119" s="45"/>
      <c r="E119" s="45">
        <f>+Tabelle1[[#This Row],['#choice]]*Tabelle1[[#This Row],[Caps]]</f>
        <v>0</v>
      </c>
      <c r="F119" s="46" t="s">
        <v>98</v>
      </c>
      <c r="G119" s="46"/>
    </row>
    <row r="120" spans="1:7" s="34" customFormat="1">
      <c r="A120" s="46" t="s">
        <v>160</v>
      </c>
      <c r="B120" s="46" t="s">
        <v>193</v>
      </c>
      <c r="C120" s="45">
        <v>13</v>
      </c>
      <c r="D120" s="45"/>
      <c r="E120" s="45">
        <f>+Tabelle1[[#This Row],['#choice]]*Tabelle1[[#This Row],[Caps]]</f>
        <v>0</v>
      </c>
      <c r="F120" s="46" t="s">
        <v>98</v>
      </c>
      <c r="G120" s="46"/>
    </row>
    <row r="121" spans="1:7" s="34" customFormat="1">
      <c r="A121" s="46" t="s">
        <v>160</v>
      </c>
      <c r="B121" s="46" t="s">
        <v>233</v>
      </c>
      <c r="C121" s="45">
        <v>20</v>
      </c>
      <c r="D121" s="45"/>
      <c r="E121" s="45">
        <f>+Tabelle1[[#This Row],['#choice]]*Tabelle1[[#This Row],[Caps]]</f>
        <v>0</v>
      </c>
      <c r="F121" s="46" t="s">
        <v>98</v>
      </c>
      <c r="G121" s="46"/>
    </row>
    <row r="122" spans="1:7" s="34" customFormat="1">
      <c r="A122" s="46" t="s">
        <v>160</v>
      </c>
      <c r="B122" s="46" t="s">
        <v>286</v>
      </c>
      <c r="C122" s="45">
        <v>16</v>
      </c>
      <c r="D122" s="45"/>
      <c r="E122" s="45">
        <f>+Tabelle1[[#This Row],['#choice]]*Tabelle1[[#This Row],[Caps]]</f>
        <v>0</v>
      </c>
      <c r="F122" s="46" t="s">
        <v>98</v>
      </c>
      <c r="G122" s="46"/>
    </row>
    <row r="123" spans="1:7" s="34" customFormat="1">
      <c r="A123" s="46" t="s">
        <v>160</v>
      </c>
      <c r="B123" s="46" t="s">
        <v>159</v>
      </c>
      <c r="C123" s="45">
        <v>10</v>
      </c>
      <c r="D123" s="45"/>
      <c r="E123" s="45">
        <f>+Tabelle1[[#This Row],['#choice]]*Tabelle1[[#This Row],[Caps]]</f>
        <v>0</v>
      </c>
      <c r="F123" s="46" t="s">
        <v>98</v>
      </c>
      <c r="G123" s="46"/>
    </row>
    <row r="124" spans="1:7" s="34" customFormat="1">
      <c r="A124" s="46" t="s">
        <v>160</v>
      </c>
      <c r="B124" s="46" t="s">
        <v>177</v>
      </c>
      <c r="C124" s="45">
        <v>26</v>
      </c>
      <c r="D124" s="45"/>
      <c r="E124" s="45">
        <f>+Tabelle1[[#This Row],['#choice]]*Tabelle1[[#This Row],[Caps]]</f>
        <v>0</v>
      </c>
      <c r="F124" s="46" t="s">
        <v>98</v>
      </c>
      <c r="G124" s="46"/>
    </row>
    <row r="125" spans="1:7" s="34" customFormat="1">
      <c r="A125" s="46" t="s">
        <v>160</v>
      </c>
      <c r="B125" s="46" t="s">
        <v>182</v>
      </c>
      <c r="C125" s="45">
        <v>36</v>
      </c>
      <c r="D125" s="45"/>
      <c r="E125" s="45">
        <f>+Tabelle1[[#This Row],['#choice]]*Tabelle1[[#This Row],[Caps]]</f>
        <v>0</v>
      </c>
      <c r="F125" s="46" t="s">
        <v>98</v>
      </c>
      <c r="G125" s="46"/>
    </row>
    <row r="126" spans="1:7" s="34" customFormat="1">
      <c r="A126" s="46" t="s">
        <v>160</v>
      </c>
      <c r="B126" s="46" t="s">
        <v>388</v>
      </c>
      <c r="C126" s="45">
        <v>7</v>
      </c>
      <c r="D126" s="45"/>
      <c r="E126" s="45">
        <f>+Tabelle1[[#This Row],['#choice]]*Tabelle1[[#This Row],[Caps]]</f>
        <v>0</v>
      </c>
      <c r="F126" s="46" t="s">
        <v>98</v>
      </c>
      <c r="G126" s="46"/>
    </row>
    <row r="127" spans="1:7" s="34" customFormat="1">
      <c r="A127" s="46" t="s">
        <v>160</v>
      </c>
      <c r="B127" s="46" t="s">
        <v>215</v>
      </c>
      <c r="C127" s="45">
        <v>39</v>
      </c>
      <c r="D127" s="45"/>
      <c r="E127" s="45">
        <f>+Tabelle1[[#This Row],['#choice]]*Tabelle1[[#This Row],[Caps]]</f>
        <v>0</v>
      </c>
      <c r="F127" s="46" t="s">
        <v>98</v>
      </c>
      <c r="G127" s="46"/>
    </row>
    <row r="128" spans="1:7" s="34" customFormat="1">
      <c r="A128" s="46" t="s">
        <v>160</v>
      </c>
      <c r="B128" s="46" t="s">
        <v>287</v>
      </c>
      <c r="C128" s="45">
        <v>8</v>
      </c>
      <c r="D128" s="45"/>
      <c r="E128" s="45">
        <f>+Tabelle1[[#This Row],['#choice]]*Tabelle1[[#This Row],[Caps]]</f>
        <v>0</v>
      </c>
      <c r="F128" s="46" t="s">
        <v>98</v>
      </c>
      <c r="G128" s="46"/>
    </row>
    <row r="129" spans="1:7" s="34" customFormat="1">
      <c r="A129" s="46" t="s">
        <v>160</v>
      </c>
      <c r="B129" s="46" t="s">
        <v>197</v>
      </c>
      <c r="C129" s="45">
        <v>20</v>
      </c>
      <c r="D129" s="45"/>
      <c r="E129" s="45">
        <f>+Tabelle1[[#This Row],['#choice]]*Tabelle1[[#This Row],[Caps]]</f>
        <v>0</v>
      </c>
      <c r="F129" s="46" t="s">
        <v>98</v>
      </c>
      <c r="G129" s="46"/>
    </row>
    <row r="130" spans="1:7" s="34" customFormat="1">
      <c r="A130" s="70" t="s">
        <v>160</v>
      </c>
      <c r="B130" s="70" t="s">
        <v>344</v>
      </c>
      <c r="C130" s="72">
        <v>10</v>
      </c>
      <c r="D130" s="71"/>
      <c r="E130" s="72">
        <f>+Tabelle1[[#This Row],['#choice]]*Tabelle1[[#This Row],[Caps]]</f>
        <v>0</v>
      </c>
      <c r="F130" s="70" t="s">
        <v>98</v>
      </c>
      <c r="G130" s="70"/>
    </row>
    <row r="131" spans="1:7" s="34" customFormat="1">
      <c r="A131" s="46" t="s">
        <v>160</v>
      </c>
      <c r="B131" s="46" t="s">
        <v>161</v>
      </c>
      <c r="C131" s="45">
        <v>10</v>
      </c>
      <c r="D131" s="45"/>
      <c r="E131" s="45">
        <f>+Tabelle1[[#This Row],['#choice]]*Tabelle1[[#This Row],[Caps]]</f>
        <v>0</v>
      </c>
      <c r="F131" s="46" t="s">
        <v>98</v>
      </c>
      <c r="G131" s="46"/>
    </row>
    <row r="132" spans="1:7" s="34" customFormat="1">
      <c r="A132" s="46" t="s">
        <v>160</v>
      </c>
      <c r="B132" s="46" t="s">
        <v>285</v>
      </c>
      <c r="C132" s="45">
        <v>11</v>
      </c>
      <c r="D132" s="45"/>
      <c r="E132" s="45">
        <f>+Tabelle1[[#This Row],['#choice]]*Tabelle1[[#This Row],[Caps]]</f>
        <v>0</v>
      </c>
      <c r="F132" s="46" t="s">
        <v>98</v>
      </c>
      <c r="G132" s="46"/>
    </row>
    <row r="133" spans="1:7" s="34" customFormat="1">
      <c r="A133" s="46" t="s">
        <v>160</v>
      </c>
      <c r="B133" s="46" t="s">
        <v>389</v>
      </c>
      <c r="C133" s="45">
        <v>7</v>
      </c>
      <c r="D133" s="45"/>
      <c r="E133" s="45">
        <f>+Tabelle1[[#This Row],['#choice]]*Tabelle1[[#This Row],[Caps]]</f>
        <v>0</v>
      </c>
      <c r="F133" s="46" t="s">
        <v>98</v>
      </c>
      <c r="G133" s="46"/>
    </row>
    <row r="134" spans="1:7" s="34" customFormat="1">
      <c r="A134" s="70" t="s">
        <v>160</v>
      </c>
      <c r="B134" s="70" t="s">
        <v>345</v>
      </c>
      <c r="C134" s="72">
        <v>13</v>
      </c>
      <c r="D134" s="71"/>
      <c r="E134" s="72">
        <f>+Tabelle1[[#This Row],['#choice]]*Tabelle1[[#This Row],[Caps]]</f>
        <v>0</v>
      </c>
      <c r="F134" s="70" t="s">
        <v>98</v>
      </c>
      <c r="G134" s="70"/>
    </row>
    <row r="135" spans="1:7" s="34" customFormat="1">
      <c r="A135" s="70" t="s">
        <v>160</v>
      </c>
      <c r="B135" s="70" t="s">
        <v>343</v>
      </c>
      <c r="C135" s="72">
        <v>12</v>
      </c>
      <c r="D135" s="71"/>
      <c r="E135" s="72">
        <f>+Tabelle1[[#This Row],['#choice]]*Tabelle1[[#This Row],[Caps]]</f>
        <v>0</v>
      </c>
      <c r="F135" s="70" t="s">
        <v>98</v>
      </c>
      <c r="G135" s="70"/>
    </row>
    <row r="136" spans="1:7" s="34" customFormat="1">
      <c r="A136" s="46" t="s">
        <v>160</v>
      </c>
      <c r="B136" s="46" t="s">
        <v>283</v>
      </c>
      <c r="C136" s="45">
        <v>13</v>
      </c>
      <c r="D136" s="45"/>
      <c r="E136" s="45">
        <f>+Tabelle1[[#This Row],['#choice]]*Tabelle1[[#This Row],[Caps]]</f>
        <v>0</v>
      </c>
      <c r="F136" s="46" t="s">
        <v>98</v>
      </c>
      <c r="G136" s="46"/>
    </row>
    <row r="137" spans="1:7" s="34" customFormat="1">
      <c r="A137" s="46" t="s">
        <v>160</v>
      </c>
      <c r="B137" s="46" t="s">
        <v>226</v>
      </c>
      <c r="C137" s="45">
        <v>7</v>
      </c>
      <c r="D137" s="45"/>
      <c r="E137" s="45">
        <f>+Tabelle1[[#This Row],['#choice]]*Tabelle1[[#This Row],[Caps]]</f>
        <v>0</v>
      </c>
      <c r="F137" s="46" t="s">
        <v>98</v>
      </c>
      <c r="G137" s="46"/>
    </row>
    <row r="138" spans="1:7" s="34" customFormat="1">
      <c r="A138" s="46" t="s">
        <v>160</v>
      </c>
      <c r="B138" s="46" t="s">
        <v>284</v>
      </c>
      <c r="C138" s="45">
        <v>16</v>
      </c>
      <c r="D138" s="45"/>
      <c r="E138" s="45">
        <f>+Tabelle1[[#This Row],['#choice]]*Tabelle1[[#This Row],[Caps]]</f>
        <v>0</v>
      </c>
      <c r="F138" s="46" t="s">
        <v>98</v>
      </c>
      <c r="G138" s="46"/>
    </row>
    <row r="139" spans="1:7" s="34" customFormat="1">
      <c r="A139" s="46" t="s">
        <v>160</v>
      </c>
      <c r="B139" s="46" t="s">
        <v>163</v>
      </c>
      <c r="C139" s="45">
        <v>20</v>
      </c>
      <c r="D139" s="45"/>
      <c r="E139" s="45">
        <f>+Tabelle1[[#This Row],['#choice]]*Tabelle1[[#This Row],[Caps]]</f>
        <v>0</v>
      </c>
      <c r="F139" s="46" t="s">
        <v>98</v>
      </c>
      <c r="G139" s="42"/>
    </row>
    <row r="140" spans="1:7" s="34" customFormat="1">
      <c r="A140" s="46" t="s">
        <v>160</v>
      </c>
      <c r="B140" s="46" t="s">
        <v>162</v>
      </c>
      <c r="C140" s="45">
        <v>5</v>
      </c>
      <c r="D140" s="45"/>
      <c r="E140" s="45">
        <f>+Tabelle1[[#This Row],['#choice]]*Tabelle1[[#This Row],[Caps]]</f>
        <v>0</v>
      </c>
      <c r="F140" s="46" t="s">
        <v>98</v>
      </c>
      <c r="G140" s="46"/>
    </row>
    <row r="141" spans="1:7" s="34" customFormat="1">
      <c r="A141" s="46" t="s">
        <v>160</v>
      </c>
      <c r="B141" s="46" t="s">
        <v>206</v>
      </c>
      <c r="C141" s="45">
        <v>10</v>
      </c>
      <c r="D141" s="45"/>
      <c r="E141" s="45">
        <f>+Tabelle1[[#This Row],['#choice]]*Tabelle1[[#This Row],[Caps]]</f>
        <v>0</v>
      </c>
      <c r="F141" s="46" t="s">
        <v>98</v>
      </c>
      <c r="G141" s="46"/>
    </row>
    <row r="142" spans="1:7" s="34" customFormat="1">
      <c r="A142" s="35" t="s">
        <v>74</v>
      </c>
      <c r="B142" s="35" t="s">
        <v>70</v>
      </c>
      <c r="C142" s="40">
        <v>38</v>
      </c>
      <c r="D142" s="40"/>
      <c r="E142" s="40">
        <f>+Tabelle1[[#This Row],['#choice]]*Tabelle1[[#This Row],[Caps]]</f>
        <v>0</v>
      </c>
      <c r="F142" s="35" t="s">
        <v>98</v>
      </c>
      <c r="G142" s="35"/>
    </row>
    <row r="143" spans="1:7" s="34" customFormat="1">
      <c r="A143" s="35" t="s">
        <v>74</v>
      </c>
      <c r="B143" s="35" t="s">
        <v>27</v>
      </c>
      <c r="C143" s="40">
        <v>30</v>
      </c>
      <c r="D143" s="40"/>
      <c r="E143" s="40">
        <f>+Tabelle1[[#This Row],['#choice]]*Tabelle1[[#This Row],[Caps]]</f>
        <v>0</v>
      </c>
      <c r="F143" s="35" t="s">
        <v>98</v>
      </c>
      <c r="G143" s="35"/>
    </row>
    <row r="144" spans="1:7" s="34" customFormat="1">
      <c r="A144" s="35" t="s">
        <v>74</v>
      </c>
      <c r="B144" s="35" t="s">
        <v>4</v>
      </c>
      <c r="C144" s="40">
        <v>30</v>
      </c>
      <c r="D144" s="40"/>
      <c r="E144" s="40">
        <f>+Tabelle1[[#This Row],['#choice]]*Tabelle1[[#This Row],[Caps]]</f>
        <v>0</v>
      </c>
      <c r="F144" s="35" t="s">
        <v>98</v>
      </c>
      <c r="G144" s="35"/>
    </row>
    <row r="145" spans="1:7" s="34" customFormat="1">
      <c r="A145" s="35" t="s">
        <v>74</v>
      </c>
      <c r="B145" s="35" t="s">
        <v>101</v>
      </c>
      <c r="C145" s="40">
        <v>21</v>
      </c>
      <c r="D145" s="40"/>
      <c r="E145" s="40">
        <f>+Tabelle1[[#This Row],['#choice]]*Tabelle1[[#This Row],[Caps]]</f>
        <v>0</v>
      </c>
      <c r="F145" s="35" t="s">
        <v>98</v>
      </c>
      <c r="G145" s="35"/>
    </row>
    <row r="146" spans="1:7" s="34" customFormat="1">
      <c r="A146" s="35" t="s">
        <v>74</v>
      </c>
      <c r="B146" s="35" t="s">
        <v>115</v>
      </c>
      <c r="C146" s="40">
        <v>15</v>
      </c>
      <c r="D146" s="40"/>
      <c r="E146" s="40">
        <f>+Tabelle1[[#This Row],['#choice]]*Tabelle1[[#This Row],[Caps]]</f>
        <v>0</v>
      </c>
      <c r="F146" s="35" t="s">
        <v>98</v>
      </c>
      <c r="G146" s="35"/>
    </row>
    <row r="147" spans="1:7" s="34" customFormat="1">
      <c r="A147" s="35" t="s">
        <v>74</v>
      </c>
      <c r="B147" s="35" t="s">
        <v>14</v>
      </c>
      <c r="C147" s="40">
        <v>12</v>
      </c>
      <c r="D147" s="40"/>
      <c r="E147" s="40">
        <f>+Tabelle1[[#This Row],['#choice]]*Tabelle1[[#This Row],[Caps]]</f>
        <v>0</v>
      </c>
      <c r="F147" s="35" t="s">
        <v>98</v>
      </c>
      <c r="G147" s="35"/>
    </row>
    <row r="148" spans="1:7" s="34" customFormat="1">
      <c r="A148" s="35" t="s">
        <v>74</v>
      </c>
      <c r="B148" s="35" t="s">
        <v>18</v>
      </c>
      <c r="C148" s="40">
        <v>12</v>
      </c>
      <c r="D148" s="40"/>
      <c r="E148" s="40">
        <f>+Tabelle1[[#This Row],['#choice]]*Tabelle1[[#This Row],[Caps]]</f>
        <v>0</v>
      </c>
      <c r="F148" s="35" t="s">
        <v>98</v>
      </c>
      <c r="G148" s="35"/>
    </row>
    <row r="149" spans="1:7" s="34" customFormat="1">
      <c r="A149" s="35" t="s">
        <v>74</v>
      </c>
      <c r="B149" s="35" t="s">
        <v>19</v>
      </c>
      <c r="C149" s="40">
        <v>12</v>
      </c>
      <c r="D149" s="40"/>
      <c r="E149" s="40">
        <f>+Tabelle1[[#This Row],['#choice]]*Tabelle1[[#This Row],[Caps]]</f>
        <v>0</v>
      </c>
      <c r="F149" s="35" t="s">
        <v>98</v>
      </c>
      <c r="G149" s="35"/>
    </row>
    <row r="150" spans="1:7" s="34" customFormat="1">
      <c r="A150" s="35" t="s">
        <v>74</v>
      </c>
      <c r="B150" s="32" t="s">
        <v>17</v>
      </c>
      <c r="C150" s="39">
        <v>8</v>
      </c>
      <c r="D150" s="39"/>
      <c r="E150" s="39">
        <f>+Tabelle1[[#This Row],['#choice]]*Tabelle1[[#This Row],[Caps]]</f>
        <v>0</v>
      </c>
      <c r="F150" s="32" t="s">
        <v>98</v>
      </c>
      <c r="G150" s="32"/>
    </row>
    <row r="151" spans="1:7" s="34" customFormat="1">
      <c r="A151" s="35" t="s">
        <v>74</v>
      </c>
      <c r="B151" s="35" t="s">
        <v>24</v>
      </c>
      <c r="C151" s="40">
        <v>10</v>
      </c>
      <c r="D151" s="40"/>
      <c r="E151" s="40">
        <f>+Tabelle1[[#This Row],['#choice]]*Tabelle1[[#This Row],[Caps]]</f>
        <v>0</v>
      </c>
      <c r="F151" s="35" t="s">
        <v>98</v>
      </c>
      <c r="G151" s="35"/>
    </row>
    <row r="152" spans="1:7" s="34" customFormat="1">
      <c r="A152" s="35" t="s">
        <v>74</v>
      </c>
      <c r="B152" s="35" t="s">
        <v>81</v>
      </c>
      <c r="C152" s="40">
        <v>6</v>
      </c>
      <c r="D152" s="40"/>
      <c r="E152" s="40">
        <f>+Tabelle1[[#This Row],['#choice]]*Tabelle1[[#This Row],[Caps]]</f>
        <v>0</v>
      </c>
      <c r="F152" s="35" t="s">
        <v>98</v>
      </c>
      <c r="G152" s="35"/>
    </row>
    <row r="153" spans="1:7" s="34" customFormat="1">
      <c r="A153" s="35" t="s">
        <v>74</v>
      </c>
      <c r="B153" s="35" t="s">
        <v>254</v>
      </c>
      <c r="C153" s="40">
        <v>6</v>
      </c>
      <c r="D153" s="40"/>
      <c r="E153" s="40">
        <f>+Tabelle1[[#This Row],['#choice]]*Tabelle1[[#This Row],[Caps]]</f>
        <v>0</v>
      </c>
      <c r="F153" s="35" t="s">
        <v>98</v>
      </c>
      <c r="G153" s="35"/>
    </row>
    <row r="154" spans="1:7" s="34" customFormat="1">
      <c r="A154" s="35" t="s">
        <v>74</v>
      </c>
      <c r="B154" s="35" t="s">
        <v>69</v>
      </c>
      <c r="C154" s="40">
        <v>2</v>
      </c>
      <c r="D154" s="40"/>
      <c r="E154" s="40">
        <f>+Tabelle1[[#This Row],['#choice]]*Tabelle1[[#This Row],[Caps]]</f>
        <v>0</v>
      </c>
      <c r="F154" s="36" t="s">
        <v>98</v>
      </c>
      <c r="G154" s="35"/>
    </row>
    <row r="155" spans="1:7" s="34" customFormat="1">
      <c r="A155" s="35" t="s">
        <v>74</v>
      </c>
      <c r="B155" s="35" t="s">
        <v>13</v>
      </c>
      <c r="C155" s="40">
        <v>2</v>
      </c>
      <c r="D155" s="40"/>
      <c r="E155" s="40">
        <f>+Tabelle1[[#This Row],['#choice]]*Tabelle1[[#This Row],[Caps]]</f>
        <v>0</v>
      </c>
      <c r="F155" s="35" t="s">
        <v>98</v>
      </c>
      <c r="G155" s="35"/>
    </row>
    <row r="156" spans="1:7" s="34" customFormat="1">
      <c r="A156" s="35" t="s">
        <v>74</v>
      </c>
      <c r="B156" s="63" t="s">
        <v>381</v>
      </c>
      <c r="C156" s="65">
        <v>2</v>
      </c>
      <c r="D156" s="64"/>
      <c r="E156" s="65">
        <f>+Tabelle1[[#This Row],['#choice]]*Tabelle1[[#This Row],[Caps]]</f>
        <v>0</v>
      </c>
      <c r="F156" s="63" t="s">
        <v>98</v>
      </c>
      <c r="G156" s="63"/>
    </row>
    <row r="157" spans="1:7" s="34" customFormat="1">
      <c r="A157" s="32" t="s">
        <v>74</v>
      </c>
      <c r="B157" s="32" t="s">
        <v>135</v>
      </c>
      <c r="C157" s="40">
        <v>0</v>
      </c>
      <c r="D157" s="40"/>
      <c r="E157" s="40">
        <f>+Tabelle1[[#This Row],['#choice]]*Tabelle1[[#This Row],[Caps]]</f>
        <v>0</v>
      </c>
      <c r="F157" s="35" t="s">
        <v>98</v>
      </c>
      <c r="G157" s="32" t="s">
        <v>78</v>
      </c>
    </row>
    <row r="158" spans="1:7" s="34" customFormat="1">
      <c r="A158" s="35" t="s">
        <v>74</v>
      </c>
      <c r="B158" s="35" t="s">
        <v>327</v>
      </c>
      <c r="C158" s="41">
        <v>0</v>
      </c>
      <c r="D158" s="40"/>
      <c r="E158" s="41">
        <f>+Tabelle1[[#This Row],['#choice]]*Tabelle1[[#This Row],[Caps]]</f>
        <v>0</v>
      </c>
      <c r="F158" s="35" t="s">
        <v>98</v>
      </c>
      <c r="G158" s="35" t="s">
        <v>78</v>
      </c>
    </row>
    <row r="159" spans="1:7" s="34" customFormat="1">
      <c r="A159" s="35" t="s">
        <v>74</v>
      </c>
      <c r="B159" s="35" t="s">
        <v>112</v>
      </c>
      <c r="C159" s="40">
        <v>0</v>
      </c>
      <c r="D159" s="40"/>
      <c r="E159" s="40">
        <f>+Tabelle1[[#This Row],['#choice]]*Tabelle1[[#This Row],[Caps]]</f>
        <v>0</v>
      </c>
      <c r="F159" s="35" t="s">
        <v>98</v>
      </c>
      <c r="G159" s="35" t="s">
        <v>78</v>
      </c>
    </row>
    <row r="160" spans="1:7" s="34" customFormat="1">
      <c r="A160" s="35" t="s">
        <v>74</v>
      </c>
      <c r="B160" s="35" t="s">
        <v>111</v>
      </c>
      <c r="C160" s="40">
        <v>0</v>
      </c>
      <c r="D160" s="40"/>
      <c r="E160" s="40">
        <f>+Tabelle1[[#This Row],['#choice]]*Tabelle1[[#This Row],[Caps]]</f>
        <v>0</v>
      </c>
      <c r="F160" s="35" t="s">
        <v>98</v>
      </c>
      <c r="G160" s="32" t="s">
        <v>78</v>
      </c>
    </row>
    <row r="161" spans="1:7" s="34" customFormat="1">
      <c r="A161" s="35" t="s">
        <v>74</v>
      </c>
      <c r="B161" s="35" t="s">
        <v>77</v>
      </c>
      <c r="C161" s="40">
        <v>0</v>
      </c>
      <c r="D161" s="40"/>
      <c r="E161" s="40">
        <f>+Tabelle1[[#This Row],['#choice]]*Tabelle1[[#This Row],[Caps]]</f>
        <v>0</v>
      </c>
      <c r="F161" s="35" t="s">
        <v>98</v>
      </c>
      <c r="G161" s="35" t="s">
        <v>78</v>
      </c>
    </row>
    <row r="162" spans="1:7" s="34" customFormat="1">
      <c r="A162" s="35" t="s">
        <v>74</v>
      </c>
      <c r="B162" s="35" t="s">
        <v>395</v>
      </c>
      <c r="C162" s="40">
        <v>0</v>
      </c>
      <c r="D162" s="40"/>
      <c r="E162" s="40">
        <f>+Tabelle1[[#This Row],['#choice]]*Tabelle1[[#This Row],[Caps]]</f>
        <v>0</v>
      </c>
      <c r="F162" s="35" t="s">
        <v>98</v>
      </c>
      <c r="G162" s="35" t="s">
        <v>78</v>
      </c>
    </row>
    <row r="163" spans="1:7" s="34" customFormat="1">
      <c r="A163" s="35" t="s">
        <v>74</v>
      </c>
      <c r="B163" s="35" t="s">
        <v>113</v>
      </c>
      <c r="C163" s="40">
        <v>0</v>
      </c>
      <c r="D163" s="40"/>
      <c r="E163" s="40">
        <f>+Tabelle1[[#This Row],['#choice]]*Tabelle1[[#This Row],[Caps]]</f>
        <v>0</v>
      </c>
      <c r="F163" s="35" t="s">
        <v>98</v>
      </c>
      <c r="G163" s="35" t="s">
        <v>78</v>
      </c>
    </row>
    <row r="164" spans="1:7" s="34" customFormat="1">
      <c r="A164" s="35" t="s">
        <v>74</v>
      </c>
      <c r="B164" s="35" t="s">
        <v>404</v>
      </c>
      <c r="C164" s="40">
        <v>0</v>
      </c>
      <c r="D164" s="40"/>
      <c r="E164" s="40">
        <f>+Tabelle1[[#This Row],['#choice]]*Tabelle1[[#This Row],[Caps]]</f>
        <v>0</v>
      </c>
      <c r="F164" s="35" t="s">
        <v>98</v>
      </c>
      <c r="G164" s="35" t="s">
        <v>78</v>
      </c>
    </row>
    <row r="165" spans="1:7" s="34" customFormat="1">
      <c r="A165" s="35" t="s">
        <v>74</v>
      </c>
      <c r="B165" s="35" t="s">
        <v>79</v>
      </c>
      <c r="C165" s="40">
        <v>0</v>
      </c>
      <c r="D165" s="40"/>
      <c r="E165" s="40">
        <f>+Tabelle1[[#This Row],['#choice]]*Tabelle1[[#This Row],[Caps]]</f>
        <v>0</v>
      </c>
      <c r="F165" s="35" t="s">
        <v>98</v>
      </c>
      <c r="G165" s="35" t="s">
        <v>78</v>
      </c>
    </row>
    <row r="166" spans="1:7" s="34" customFormat="1">
      <c r="A166" s="35" t="s">
        <v>74</v>
      </c>
      <c r="B166" s="35" t="s">
        <v>329</v>
      </c>
      <c r="C166" s="41">
        <v>0</v>
      </c>
      <c r="D166" s="40"/>
      <c r="E166" s="41">
        <f>+Tabelle1[[#This Row],['#choice]]*Tabelle1[[#This Row],[Caps]]</f>
        <v>0</v>
      </c>
      <c r="F166" s="35" t="s">
        <v>98</v>
      </c>
      <c r="G166" s="35" t="s">
        <v>78</v>
      </c>
    </row>
    <row r="167" spans="1:7" s="34" customFormat="1">
      <c r="A167" s="35" t="s">
        <v>74</v>
      </c>
      <c r="B167" s="35" t="s">
        <v>80</v>
      </c>
      <c r="C167" s="40">
        <v>0</v>
      </c>
      <c r="D167" s="40"/>
      <c r="E167" s="40">
        <f>+Tabelle1[[#This Row],['#choice]]*Tabelle1[[#This Row],[Caps]]</f>
        <v>0</v>
      </c>
      <c r="F167" s="35" t="s">
        <v>98</v>
      </c>
      <c r="G167" s="35" t="s">
        <v>78</v>
      </c>
    </row>
    <row r="168" spans="1:7" s="34" customFormat="1">
      <c r="A168" s="35" t="s">
        <v>74</v>
      </c>
      <c r="B168" s="35" t="s">
        <v>326</v>
      </c>
      <c r="C168" s="41">
        <v>0</v>
      </c>
      <c r="D168" s="40"/>
      <c r="E168" s="41">
        <f>+Tabelle1[[#This Row],['#choice]]*Tabelle1[[#This Row],[Caps]]</f>
        <v>0</v>
      </c>
      <c r="F168" s="35" t="s">
        <v>98</v>
      </c>
      <c r="G168" s="35" t="s">
        <v>78</v>
      </c>
    </row>
    <row r="169" spans="1:7" s="34" customFormat="1">
      <c r="A169" s="35" t="s">
        <v>74</v>
      </c>
      <c r="B169" s="35" t="s">
        <v>114</v>
      </c>
      <c r="C169" s="40">
        <v>0</v>
      </c>
      <c r="D169" s="40"/>
      <c r="E169" s="40">
        <f>+Tabelle1[[#This Row],['#choice]]*Tabelle1[[#This Row],[Caps]]</f>
        <v>0</v>
      </c>
      <c r="F169" s="35" t="s">
        <v>98</v>
      </c>
      <c r="G169" s="35" t="s">
        <v>78</v>
      </c>
    </row>
    <row r="170" spans="1:7" s="34" customFormat="1">
      <c r="A170" s="35" t="s">
        <v>74</v>
      </c>
      <c r="B170" s="35" t="s">
        <v>240</v>
      </c>
      <c r="C170" s="40">
        <v>0</v>
      </c>
      <c r="D170" s="40"/>
      <c r="E170" s="40">
        <f>+Tabelle1[[#This Row],['#choice]]*Tabelle1[[#This Row],[Caps]]</f>
        <v>0</v>
      </c>
      <c r="F170" s="35" t="s">
        <v>98</v>
      </c>
      <c r="G170" s="35" t="s">
        <v>78</v>
      </c>
    </row>
    <row r="171" spans="1:7" s="34" customFormat="1">
      <c r="A171" s="35" t="s">
        <v>74</v>
      </c>
      <c r="B171" s="35" t="s">
        <v>402</v>
      </c>
      <c r="C171" s="40">
        <v>0</v>
      </c>
      <c r="D171" s="40"/>
      <c r="E171" s="40">
        <f>+Tabelle1[[#This Row],['#choice]]*Tabelle1[[#This Row],[Caps]]</f>
        <v>0</v>
      </c>
      <c r="F171" s="35" t="s">
        <v>98</v>
      </c>
      <c r="G171" s="35" t="s">
        <v>78</v>
      </c>
    </row>
    <row r="172" spans="1:7" s="34" customFormat="1">
      <c r="A172" s="35" t="s">
        <v>74</v>
      </c>
      <c r="B172" s="35" t="s">
        <v>400</v>
      </c>
      <c r="C172" s="40">
        <v>0</v>
      </c>
      <c r="D172" s="40"/>
      <c r="E172" s="40">
        <f>+Tabelle1[[#This Row],['#choice]]*Tabelle1[[#This Row],[Caps]]</f>
        <v>0</v>
      </c>
      <c r="F172" s="35" t="s">
        <v>98</v>
      </c>
      <c r="G172" s="35" t="s">
        <v>78</v>
      </c>
    </row>
    <row r="173" spans="1:7" s="34" customFormat="1">
      <c r="A173" s="35" t="s">
        <v>74</v>
      </c>
      <c r="B173" s="35" t="s">
        <v>399</v>
      </c>
      <c r="C173" s="40">
        <v>0</v>
      </c>
      <c r="D173" s="40"/>
      <c r="E173" s="40">
        <f>+Tabelle1[[#This Row],['#choice]]*Tabelle1[[#This Row],[Caps]]</f>
        <v>0</v>
      </c>
      <c r="F173" s="35" t="s">
        <v>98</v>
      </c>
      <c r="G173" s="35" t="s">
        <v>78</v>
      </c>
    </row>
    <row r="174" spans="1:7" s="34" customFormat="1">
      <c r="A174" s="35" t="s">
        <v>256</v>
      </c>
      <c r="B174" s="35" t="s">
        <v>312</v>
      </c>
      <c r="C174" s="40">
        <v>10</v>
      </c>
      <c r="D174" s="40"/>
      <c r="E174" s="40">
        <f>+Tabelle1[[#This Row],['#choice]]*Tabelle1[[#This Row],[Caps]]</f>
        <v>0</v>
      </c>
      <c r="F174" s="35" t="s">
        <v>98</v>
      </c>
      <c r="G174" s="35"/>
    </row>
    <row r="175" spans="1:7" s="34" customFormat="1">
      <c r="A175" s="35" t="s">
        <v>256</v>
      </c>
      <c r="B175" s="35" t="s">
        <v>255</v>
      </c>
      <c r="C175" s="40">
        <v>5</v>
      </c>
      <c r="D175" s="40"/>
      <c r="E175" s="40">
        <f>+Tabelle1[[#This Row],['#choice]]*Tabelle1[[#This Row],[Caps]]</f>
        <v>0</v>
      </c>
      <c r="F175" s="35" t="s">
        <v>98</v>
      </c>
      <c r="G175" s="35"/>
    </row>
    <row r="176" spans="1:7" s="34" customFormat="1">
      <c r="A176" s="35" t="s">
        <v>123</v>
      </c>
      <c r="B176" s="35" t="s">
        <v>124</v>
      </c>
      <c r="C176" s="40">
        <v>7</v>
      </c>
      <c r="D176" s="40"/>
      <c r="E176" s="40">
        <f>+Tabelle1[[#This Row],['#choice]]*Tabelle1[[#This Row],[Caps]]</f>
        <v>0</v>
      </c>
      <c r="F176" s="35" t="s">
        <v>98</v>
      </c>
      <c r="G176" s="35"/>
    </row>
    <row r="177" spans="1:7" s="34" customFormat="1">
      <c r="A177" s="35" t="s">
        <v>123</v>
      </c>
      <c r="B177" s="35" t="s">
        <v>205</v>
      </c>
      <c r="C177" s="40">
        <v>7</v>
      </c>
      <c r="D177" s="40"/>
      <c r="E177" s="40">
        <f>+Tabelle1[[#This Row],['#choice]]*Tabelle1[[#This Row],[Caps]]</f>
        <v>0</v>
      </c>
      <c r="F177" s="35" t="s">
        <v>98</v>
      </c>
      <c r="G177" s="35"/>
    </row>
    <row r="178" spans="1:7" s="34" customFormat="1">
      <c r="A178" s="35" t="s">
        <v>123</v>
      </c>
      <c r="B178" s="35" t="s">
        <v>224</v>
      </c>
      <c r="C178" s="40">
        <v>10</v>
      </c>
      <c r="D178" s="40"/>
      <c r="E178" s="40">
        <f>+Tabelle1[[#This Row],['#choice]]*Tabelle1[[#This Row],[Caps]]</f>
        <v>0</v>
      </c>
      <c r="F178" s="35" t="s">
        <v>98</v>
      </c>
      <c r="G178" s="35"/>
    </row>
    <row r="179" spans="1:7" s="34" customFormat="1">
      <c r="A179" s="35" t="s">
        <v>123</v>
      </c>
      <c r="B179" s="35" t="s">
        <v>274</v>
      </c>
      <c r="C179" s="40">
        <v>7</v>
      </c>
      <c r="D179" s="40"/>
      <c r="E179" s="40">
        <f>+Tabelle1[[#This Row],['#choice]]*Tabelle1[[#This Row],[Caps]]</f>
        <v>0</v>
      </c>
      <c r="F179" s="35" t="s">
        <v>98</v>
      </c>
      <c r="G179" s="35"/>
    </row>
    <row r="180" spans="1:7" s="34" customFormat="1">
      <c r="A180" s="32" t="s">
        <v>123</v>
      </c>
      <c r="B180" s="32" t="s">
        <v>270</v>
      </c>
      <c r="C180" s="40">
        <v>8</v>
      </c>
      <c r="D180" s="40"/>
      <c r="E180" s="40">
        <f>+Tabelle1[[#This Row],['#choice]]*Tabelle1[[#This Row],[Caps]]</f>
        <v>0</v>
      </c>
      <c r="F180" s="35" t="s">
        <v>98</v>
      </c>
      <c r="G180" s="32"/>
    </row>
    <row r="181" spans="1:7" s="34" customFormat="1">
      <c r="A181" s="35" t="s">
        <v>123</v>
      </c>
      <c r="B181" s="35" t="s">
        <v>212</v>
      </c>
      <c r="C181" s="40">
        <v>7</v>
      </c>
      <c r="D181" s="40"/>
      <c r="E181" s="40">
        <f>+Tabelle1[[#This Row],['#choice]]*Tabelle1[[#This Row],[Caps]]</f>
        <v>0</v>
      </c>
      <c r="F181" s="35" t="s">
        <v>98</v>
      </c>
      <c r="G181" s="35"/>
    </row>
    <row r="182" spans="1:7" s="34" customFormat="1">
      <c r="A182" s="35" t="s">
        <v>123</v>
      </c>
      <c r="B182" s="35" t="s">
        <v>231</v>
      </c>
      <c r="C182" s="40">
        <v>7</v>
      </c>
      <c r="D182" s="40"/>
      <c r="E182" s="40">
        <f>+Tabelle1[[#This Row],['#choice]]*Tabelle1[[#This Row],[Caps]]</f>
        <v>0</v>
      </c>
      <c r="F182" s="35" t="s">
        <v>98</v>
      </c>
      <c r="G182" s="35"/>
    </row>
    <row r="183" spans="1:7" s="34" customFormat="1">
      <c r="A183" s="35" t="s">
        <v>123</v>
      </c>
      <c r="B183" s="35" t="s">
        <v>155</v>
      </c>
      <c r="C183" s="40">
        <v>12</v>
      </c>
      <c r="D183" s="40"/>
      <c r="E183" s="40">
        <f>+Tabelle1[[#This Row],['#choice]]*Tabelle1[[#This Row],[Caps]]</f>
        <v>0</v>
      </c>
      <c r="F183" s="35" t="s">
        <v>98</v>
      </c>
      <c r="G183" s="35"/>
    </row>
    <row r="184" spans="1:7" s="34" customFormat="1">
      <c r="A184" s="62" t="s">
        <v>123</v>
      </c>
      <c r="B184" s="62" t="s">
        <v>342</v>
      </c>
      <c r="C184" s="61">
        <v>10</v>
      </c>
      <c r="D184" s="60"/>
      <c r="E184" s="61">
        <f>+Tabelle1[[#This Row],['#choice]]*Tabelle1[[#This Row],[Caps]]</f>
        <v>0</v>
      </c>
      <c r="F184" s="62" t="s">
        <v>98</v>
      </c>
      <c r="G184" s="62"/>
    </row>
    <row r="185" spans="1:7" s="34" customFormat="1">
      <c r="A185" s="62" t="s">
        <v>123</v>
      </c>
      <c r="B185" s="62" t="s">
        <v>341</v>
      </c>
      <c r="C185" s="61">
        <v>3</v>
      </c>
      <c r="D185" s="60"/>
      <c r="E185" s="61">
        <f>+Tabelle1[[#This Row],['#choice]]*Tabelle1[[#This Row],[Caps]]</f>
        <v>0</v>
      </c>
      <c r="F185" s="62" t="s">
        <v>98</v>
      </c>
      <c r="G185" s="62"/>
    </row>
    <row r="186" spans="1:7" s="34" customFormat="1">
      <c r="A186" s="35" t="s">
        <v>123</v>
      </c>
      <c r="B186" s="35" t="s">
        <v>158</v>
      </c>
      <c r="C186" s="40">
        <v>7</v>
      </c>
      <c r="D186" s="40"/>
      <c r="E186" s="40">
        <f>+Tabelle1[[#This Row],['#choice]]*Tabelle1[[#This Row],[Caps]]</f>
        <v>0</v>
      </c>
      <c r="F186" s="35" t="s">
        <v>98</v>
      </c>
      <c r="G186" s="35"/>
    </row>
    <row r="187" spans="1:7" s="34" customFormat="1">
      <c r="A187" s="35" t="s">
        <v>123</v>
      </c>
      <c r="B187" s="35" t="s">
        <v>187</v>
      </c>
      <c r="C187" s="40">
        <v>10</v>
      </c>
      <c r="D187" s="40"/>
      <c r="E187" s="40">
        <f>+Tabelle1[[#This Row],['#choice]]*Tabelle1[[#This Row],[Caps]]</f>
        <v>0</v>
      </c>
      <c r="F187" s="35" t="s">
        <v>98</v>
      </c>
      <c r="G187" s="35"/>
    </row>
    <row r="188" spans="1:7" s="34" customFormat="1">
      <c r="A188" s="35" t="s">
        <v>123</v>
      </c>
      <c r="B188" s="35" t="s">
        <v>156</v>
      </c>
      <c r="C188" s="40">
        <v>12</v>
      </c>
      <c r="D188" s="40"/>
      <c r="E188" s="40">
        <f>+Tabelle1[[#This Row],['#choice]]*Tabelle1[[#This Row],[Caps]]</f>
        <v>0</v>
      </c>
      <c r="F188" s="35" t="s">
        <v>98</v>
      </c>
      <c r="G188" s="35"/>
    </row>
    <row r="189" spans="1:7" s="34" customFormat="1">
      <c r="A189" s="35" t="s">
        <v>123</v>
      </c>
      <c r="B189" s="35" t="s">
        <v>275</v>
      </c>
      <c r="C189" s="40">
        <v>3</v>
      </c>
      <c r="D189" s="40"/>
      <c r="E189" s="40">
        <f>+Tabelle1[[#This Row],['#choice]]*Tabelle1[[#This Row],[Caps]]</f>
        <v>0</v>
      </c>
      <c r="F189" s="35" t="s">
        <v>98</v>
      </c>
      <c r="G189" s="35"/>
    </row>
    <row r="190" spans="1:7" s="34" customFormat="1">
      <c r="A190" s="35" t="s">
        <v>123</v>
      </c>
      <c r="B190" s="35" t="s">
        <v>175</v>
      </c>
      <c r="C190" s="40">
        <v>13</v>
      </c>
      <c r="D190" s="40"/>
      <c r="E190" s="40">
        <f>+Tabelle1[[#This Row],['#choice]]*Tabelle1[[#This Row],[Caps]]</f>
        <v>0</v>
      </c>
      <c r="F190" s="35" t="s">
        <v>98</v>
      </c>
      <c r="G190" s="35"/>
    </row>
    <row r="191" spans="1:7" s="34" customFormat="1">
      <c r="A191" s="35" t="s">
        <v>123</v>
      </c>
      <c r="B191" s="35" t="s">
        <v>305</v>
      </c>
      <c r="C191" s="40">
        <v>3</v>
      </c>
      <c r="D191" s="40"/>
      <c r="E191" s="40">
        <f>+Tabelle1[[#This Row],['#choice]]*Tabelle1[[#This Row],[Caps]]</f>
        <v>0</v>
      </c>
      <c r="F191" s="35" t="s">
        <v>98</v>
      </c>
      <c r="G191" s="35"/>
    </row>
    <row r="192" spans="1:7" s="34" customFormat="1">
      <c r="A192" s="35" t="s">
        <v>123</v>
      </c>
      <c r="B192" s="35" t="s">
        <v>181</v>
      </c>
      <c r="C192" s="40">
        <v>3</v>
      </c>
      <c r="D192" s="40"/>
      <c r="E192" s="40">
        <f>+Tabelle1[[#This Row],['#choice]]*Tabelle1[[#This Row],[Caps]]</f>
        <v>0</v>
      </c>
      <c r="F192" s="35" t="s">
        <v>98</v>
      </c>
      <c r="G192" s="35"/>
    </row>
    <row r="193" spans="1:7" s="34" customFormat="1">
      <c r="A193" s="35" t="s">
        <v>123</v>
      </c>
      <c r="B193" s="35" t="s">
        <v>125</v>
      </c>
      <c r="C193" s="40">
        <v>10</v>
      </c>
      <c r="D193" s="40"/>
      <c r="E193" s="40">
        <f>+Tabelle1[[#This Row],['#choice]]*Tabelle1[[#This Row],[Caps]]</f>
        <v>0</v>
      </c>
      <c r="F193" s="35" t="s">
        <v>98</v>
      </c>
      <c r="G193" s="35"/>
    </row>
    <row r="194" spans="1:7" s="34" customFormat="1">
      <c r="A194" s="35" t="s">
        <v>123</v>
      </c>
      <c r="B194" s="35" t="s">
        <v>143</v>
      </c>
      <c r="C194" s="40">
        <v>5</v>
      </c>
      <c r="D194" s="40"/>
      <c r="E194" s="40">
        <f>+Tabelle1[[#This Row],['#choice]]*Tabelle1[[#This Row],[Caps]]</f>
        <v>0</v>
      </c>
      <c r="F194" s="35" t="s">
        <v>98</v>
      </c>
      <c r="G194" s="35"/>
    </row>
    <row r="195" spans="1:7" s="34" customFormat="1">
      <c r="A195" s="35" t="s">
        <v>123</v>
      </c>
      <c r="B195" s="35" t="s">
        <v>211</v>
      </c>
      <c r="C195" s="40">
        <v>10</v>
      </c>
      <c r="D195" s="40"/>
      <c r="E195" s="40">
        <f>+Tabelle1[[#This Row],['#choice]]*Tabelle1[[#This Row],[Caps]]</f>
        <v>0</v>
      </c>
      <c r="F195" s="35" t="s">
        <v>98</v>
      </c>
      <c r="G195" s="35"/>
    </row>
    <row r="196" spans="1:7" s="34" customFormat="1">
      <c r="A196" s="35" t="s">
        <v>123</v>
      </c>
      <c r="B196" s="35" t="s">
        <v>186</v>
      </c>
      <c r="C196" s="40">
        <v>5</v>
      </c>
      <c r="D196" s="40"/>
      <c r="E196" s="40">
        <f>+Tabelle1[[#This Row],['#choice]]*Tabelle1[[#This Row],[Caps]]</f>
        <v>0</v>
      </c>
      <c r="F196" s="35" t="s">
        <v>98</v>
      </c>
      <c r="G196" s="35"/>
    </row>
    <row r="197" spans="1:7" s="34" customFormat="1">
      <c r="A197" s="35" t="s">
        <v>123</v>
      </c>
      <c r="B197" s="35" t="s">
        <v>192</v>
      </c>
      <c r="C197" s="40">
        <v>5</v>
      </c>
      <c r="D197" s="40"/>
      <c r="E197" s="40">
        <f>+Tabelle1[[#This Row],['#choice]]*Tabelle1[[#This Row],[Caps]]</f>
        <v>0</v>
      </c>
      <c r="F197" s="35" t="s">
        <v>98</v>
      </c>
      <c r="G197" s="35"/>
    </row>
    <row r="198" spans="1:7" s="34" customFormat="1">
      <c r="A198" s="62" t="s">
        <v>123</v>
      </c>
      <c r="B198" s="62" t="s">
        <v>340</v>
      </c>
      <c r="C198" s="61">
        <v>7</v>
      </c>
      <c r="D198" s="60"/>
      <c r="E198" s="61">
        <f>+Tabelle1[[#This Row],['#choice]]*Tabelle1[[#This Row],[Caps]]</f>
        <v>0</v>
      </c>
      <c r="F198" s="62" t="s">
        <v>98</v>
      </c>
      <c r="G198" s="62"/>
    </row>
    <row r="199" spans="1:7" s="34" customFormat="1">
      <c r="A199" s="35" t="s">
        <v>123</v>
      </c>
      <c r="B199" s="35" t="s">
        <v>306</v>
      </c>
      <c r="C199" s="40">
        <v>11</v>
      </c>
      <c r="D199" s="40"/>
      <c r="E199" s="40">
        <f>+Tabelle1[[#This Row],['#choice]]*Tabelle1[[#This Row],[Caps]]</f>
        <v>0</v>
      </c>
      <c r="F199" s="36" t="s">
        <v>98</v>
      </c>
      <c r="G199" s="35"/>
    </row>
    <row r="200" spans="1:7" s="34" customFormat="1">
      <c r="A200" s="35" t="s">
        <v>123</v>
      </c>
      <c r="B200" s="35" t="s">
        <v>142</v>
      </c>
      <c r="C200" s="40">
        <v>5</v>
      </c>
      <c r="D200" s="40"/>
      <c r="E200" s="40">
        <f>+Tabelle1[[#This Row],['#choice]]*Tabelle1[[#This Row],[Caps]]</f>
        <v>0</v>
      </c>
      <c r="F200" s="35" t="s">
        <v>98</v>
      </c>
      <c r="G200" s="35"/>
    </row>
    <row r="201" spans="1:7" s="34" customFormat="1">
      <c r="A201" s="35" t="s">
        <v>123</v>
      </c>
      <c r="B201" s="35" t="s">
        <v>269</v>
      </c>
      <c r="C201" s="40">
        <v>12</v>
      </c>
      <c r="D201" s="40"/>
      <c r="E201" s="40">
        <f>+Tabelle1[[#This Row],['#choice]]*Tabelle1[[#This Row],[Caps]]</f>
        <v>0</v>
      </c>
      <c r="F201" s="35" t="s">
        <v>98</v>
      </c>
      <c r="G201" s="35"/>
    </row>
    <row r="202" spans="1:7" s="34" customFormat="1">
      <c r="A202" s="35" t="s">
        <v>123</v>
      </c>
      <c r="B202" s="35" t="s">
        <v>141</v>
      </c>
      <c r="C202" s="40">
        <v>7</v>
      </c>
      <c r="D202" s="40"/>
      <c r="E202" s="40">
        <f>+Tabelle1[[#This Row],['#choice]]*Tabelle1[[#This Row],[Caps]]</f>
        <v>0</v>
      </c>
      <c r="F202" s="35" t="s">
        <v>98</v>
      </c>
      <c r="G202" s="35"/>
    </row>
    <row r="203" spans="1:7" s="34" customFormat="1">
      <c r="A203" s="35" t="s">
        <v>123</v>
      </c>
      <c r="B203" s="35" t="s">
        <v>271</v>
      </c>
      <c r="C203" s="40">
        <v>8</v>
      </c>
      <c r="D203" s="40"/>
      <c r="E203" s="40">
        <f>+Tabelle1[[#This Row],['#choice]]*Tabelle1[[#This Row],[Caps]]</f>
        <v>0</v>
      </c>
      <c r="F203" s="35" t="s">
        <v>98</v>
      </c>
      <c r="G203" s="35"/>
    </row>
    <row r="204" spans="1:7" s="34" customFormat="1">
      <c r="A204" s="35" t="s">
        <v>123</v>
      </c>
      <c r="B204" s="35" t="s">
        <v>157</v>
      </c>
      <c r="C204" s="40">
        <v>3</v>
      </c>
      <c r="D204" s="40"/>
      <c r="E204" s="40">
        <f>+Tabelle1[[#This Row],['#choice]]*Tabelle1[[#This Row],[Caps]]</f>
        <v>0</v>
      </c>
      <c r="F204" s="35" t="s">
        <v>98</v>
      </c>
      <c r="G204" s="35"/>
    </row>
    <row r="205" spans="1:7" s="34" customFormat="1">
      <c r="A205" s="35" t="s">
        <v>123</v>
      </c>
      <c r="B205" s="35" t="s">
        <v>272</v>
      </c>
      <c r="C205" s="40">
        <v>12</v>
      </c>
      <c r="D205" s="40"/>
      <c r="E205" s="40">
        <f>+Tabelle1[[#This Row],['#choice]]*Tabelle1[[#This Row],[Caps]]</f>
        <v>0</v>
      </c>
      <c r="F205" s="35" t="s">
        <v>98</v>
      </c>
      <c r="G205" s="35"/>
    </row>
    <row r="206" spans="1:7" s="34" customFormat="1">
      <c r="A206" s="35" t="s">
        <v>123</v>
      </c>
      <c r="B206" s="35" t="s">
        <v>273</v>
      </c>
      <c r="C206" s="40">
        <v>10</v>
      </c>
      <c r="D206" s="40"/>
      <c r="E206" s="40">
        <f>+Tabelle1[[#This Row],['#choice]]*Tabelle1[[#This Row],[Caps]]</f>
        <v>0</v>
      </c>
      <c r="F206" s="35" t="s">
        <v>98</v>
      </c>
      <c r="G206" s="35"/>
    </row>
    <row r="207" spans="1:7" s="34" customFormat="1">
      <c r="A207" s="35" t="s">
        <v>123</v>
      </c>
      <c r="B207" s="35" t="s">
        <v>315</v>
      </c>
      <c r="C207" s="41">
        <v>10</v>
      </c>
      <c r="D207" s="40"/>
      <c r="E207" s="41">
        <f>+Tabelle1[[#This Row],['#choice]]*Tabelle1[[#This Row],[Caps]]</f>
        <v>0</v>
      </c>
      <c r="F207" s="35"/>
      <c r="G207" s="35"/>
    </row>
    <row r="208" spans="1:7" s="34" customFormat="1">
      <c r="A208" s="46" t="s">
        <v>165</v>
      </c>
      <c r="B208" s="46" t="s">
        <v>297</v>
      </c>
      <c r="C208" s="45">
        <v>10</v>
      </c>
      <c r="D208" s="45"/>
      <c r="E208" s="45">
        <f>+Tabelle1[[#This Row],['#choice]]*Tabelle1[[#This Row],[Caps]]</f>
        <v>0</v>
      </c>
      <c r="F208" s="46" t="s">
        <v>98</v>
      </c>
      <c r="G208" s="46"/>
    </row>
    <row r="209" spans="1:7" s="34" customFormat="1">
      <c r="A209" s="46" t="s">
        <v>165</v>
      </c>
      <c r="B209" s="46" t="s">
        <v>168</v>
      </c>
      <c r="C209" s="45">
        <v>7</v>
      </c>
      <c r="D209" s="45"/>
      <c r="E209" s="45">
        <f>+Tabelle1[[#This Row],['#choice]]*Tabelle1[[#This Row],[Caps]]</f>
        <v>0</v>
      </c>
      <c r="F209" s="46" t="s">
        <v>98</v>
      </c>
      <c r="G209" s="46"/>
    </row>
    <row r="210" spans="1:7" s="34" customFormat="1">
      <c r="A210" s="46" t="s">
        <v>165</v>
      </c>
      <c r="B210" s="46" t="s">
        <v>235</v>
      </c>
      <c r="C210" s="45">
        <v>10</v>
      </c>
      <c r="D210" s="45"/>
      <c r="E210" s="45">
        <f>+Tabelle1[[#This Row],['#choice]]*Tabelle1[[#This Row],[Caps]]</f>
        <v>0</v>
      </c>
      <c r="F210" s="46" t="s">
        <v>98</v>
      </c>
      <c r="G210" s="46"/>
    </row>
    <row r="211" spans="1:7" s="34" customFormat="1">
      <c r="A211" s="46" t="s">
        <v>165</v>
      </c>
      <c r="B211" s="46" t="s">
        <v>198</v>
      </c>
      <c r="C211" s="45">
        <v>10</v>
      </c>
      <c r="D211" s="45"/>
      <c r="E211" s="45">
        <f>+Tabelle1[[#This Row],['#choice]]*Tabelle1[[#This Row],[Caps]]</f>
        <v>0</v>
      </c>
      <c r="F211" s="46" t="s">
        <v>98</v>
      </c>
      <c r="G211" s="46"/>
    </row>
    <row r="212" spans="1:7" s="34" customFormat="1">
      <c r="A212" s="46" t="s">
        <v>165</v>
      </c>
      <c r="B212" s="46" t="s">
        <v>178</v>
      </c>
      <c r="C212" s="45">
        <v>16</v>
      </c>
      <c r="D212" s="45"/>
      <c r="E212" s="45">
        <f>+Tabelle1[[#This Row],['#choice]]*Tabelle1[[#This Row],[Caps]]</f>
        <v>0</v>
      </c>
      <c r="F212" s="46" t="s">
        <v>98</v>
      </c>
      <c r="G212" s="46"/>
    </row>
    <row r="213" spans="1:7" s="34" customFormat="1">
      <c r="A213" s="46" t="s">
        <v>165</v>
      </c>
      <c r="B213" s="46" t="s">
        <v>167</v>
      </c>
      <c r="C213" s="45">
        <v>7</v>
      </c>
      <c r="D213" s="45"/>
      <c r="E213" s="45">
        <f>+Tabelle1[[#This Row],['#choice]]*Tabelle1[[#This Row],[Caps]]</f>
        <v>0</v>
      </c>
      <c r="F213" s="46" t="s">
        <v>98</v>
      </c>
      <c r="G213" s="46"/>
    </row>
    <row r="214" spans="1:7" s="34" customFormat="1">
      <c r="A214" s="46" t="s">
        <v>165</v>
      </c>
      <c r="B214" s="46" t="s">
        <v>184</v>
      </c>
      <c r="C214" s="45">
        <v>7</v>
      </c>
      <c r="D214" s="45"/>
      <c r="E214" s="45">
        <f>+Tabelle1[[#This Row],['#choice]]*Tabelle1[[#This Row],[Caps]]</f>
        <v>0</v>
      </c>
      <c r="F214" s="46" t="s">
        <v>98</v>
      </c>
      <c r="G214" s="46"/>
    </row>
    <row r="215" spans="1:7" s="34" customFormat="1">
      <c r="A215" s="70" t="s">
        <v>165</v>
      </c>
      <c r="B215" s="70" t="s">
        <v>364</v>
      </c>
      <c r="C215" s="72">
        <v>8</v>
      </c>
      <c r="D215" s="71"/>
      <c r="E215" s="72">
        <f>+Tabelle1[[#This Row],['#choice]]*Tabelle1[[#This Row],[Caps]]</f>
        <v>0</v>
      </c>
      <c r="F215" s="70" t="s">
        <v>98</v>
      </c>
      <c r="G215" s="70"/>
    </row>
    <row r="216" spans="1:7" s="34" customFormat="1">
      <c r="A216" s="46" t="s">
        <v>165</v>
      </c>
      <c r="B216" s="46" t="s">
        <v>227</v>
      </c>
      <c r="C216" s="45">
        <v>10</v>
      </c>
      <c r="D216" s="45"/>
      <c r="E216" s="45">
        <f>+Tabelle1[[#This Row],['#choice]]*Tabelle1[[#This Row],[Caps]]</f>
        <v>0</v>
      </c>
      <c r="F216" s="46" t="s">
        <v>98</v>
      </c>
      <c r="G216" s="46"/>
    </row>
    <row r="217" spans="1:7" s="34" customFormat="1">
      <c r="A217" s="46" t="s">
        <v>165</v>
      </c>
      <c r="B217" s="46" t="s">
        <v>295</v>
      </c>
      <c r="C217" s="45">
        <v>10</v>
      </c>
      <c r="D217" s="45"/>
      <c r="E217" s="45">
        <f>+Tabelle1[[#This Row],['#choice]]*Tabelle1[[#This Row],[Caps]]</f>
        <v>0</v>
      </c>
      <c r="F217" s="46" t="s">
        <v>98</v>
      </c>
      <c r="G217" s="46"/>
    </row>
    <row r="218" spans="1:7" s="34" customFormat="1">
      <c r="A218" s="46" t="s">
        <v>165</v>
      </c>
      <c r="B218" s="46" t="s">
        <v>290</v>
      </c>
      <c r="C218" s="45">
        <v>12</v>
      </c>
      <c r="D218" s="45"/>
      <c r="E218" s="45">
        <f>+Tabelle1[[#This Row],['#choice]]*Tabelle1[[#This Row],[Caps]]</f>
        <v>0</v>
      </c>
      <c r="F218" s="46" t="s">
        <v>98</v>
      </c>
      <c r="G218" s="46"/>
    </row>
    <row r="219" spans="1:7" s="34" customFormat="1">
      <c r="A219" s="70" t="s">
        <v>165</v>
      </c>
      <c r="B219" s="70" t="s">
        <v>366</v>
      </c>
      <c r="C219" s="74">
        <v>5</v>
      </c>
      <c r="D219" s="71"/>
      <c r="E219" s="74">
        <f>+Tabelle1[[#This Row],['#choice]]*Tabelle1[[#This Row],[Caps]]</f>
        <v>0</v>
      </c>
      <c r="F219" s="70" t="s">
        <v>98</v>
      </c>
      <c r="G219" s="70"/>
    </row>
    <row r="220" spans="1:7" s="34" customFormat="1">
      <c r="A220" s="46" t="s">
        <v>165</v>
      </c>
      <c r="B220" s="46" t="s">
        <v>293</v>
      </c>
      <c r="C220" s="45">
        <v>10</v>
      </c>
      <c r="D220" s="45"/>
      <c r="E220" s="45">
        <f>+Tabelle1[[#This Row],['#choice]]*Tabelle1[[#This Row],[Caps]]</f>
        <v>0</v>
      </c>
      <c r="F220" s="46" t="s">
        <v>98</v>
      </c>
      <c r="G220" s="46"/>
    </row>
    <row r="221" spans="1:7" s="34" customFormat="1">
      <c r="A221" s="46" t="s">
        <v>165</v>
      </c>
      <c r="B221" s="46" t="s">
        <v>288</v>
      </c>
      <c r="C221" s="45">
        <v>7</v>
      </c>
      <c r="D221" s="45"/>
      <c r="E221" s="45">
        <f>+Tabelle1[[#This Row],['#choice]]*Tabelle1[[#This Row],[Caps]]</f>
        <v>0</v>
      </c>
      <c r="F221" s="46" t="s">
        <v>98</v>
      </c>
      <c r="G221" s="46"/>
    </row>
    <row r="222" spans="1:7" s="34" customFormat="1">
      <c r="A222" s="46" t="s">
        <v>165</v>
      </c>
      <c r="B222" s="46" t="s">
        <v>166</v>
      </c>
      <c r="C222" s="45">
        <v>7</v>
      </c>
      <c r="D222" s="45"/>
      <c r="E222" s="45">
        <f>+Tabelle1[[#This Row],['#choice]]*Tabelle1[[#This Row],[Caps]]</f>
        <v>0</v>
      </c>
      <c r="F222" s="46" t="s">
        <v>98</v>
      </c>
      <c r="G222" s="46"/>
    </row>
    <row r="223" spans="1:7" s="34" customFormat="1">
      <c r="A223" s="46" t="s">
        <v>165</v>
      </c>
      <c r="B223" s="46" t="s">
        <v>164</v>
      </c>
      <c r="C223" s="45">
        <v>7</v>
      </c>
      <c r="D223" s="45"/>
      <c r="E223" s="45">
        <f>+Tabelle1[[#This Row],['#choice]]*Tabelle1[[#This Row],[Caps]]</f>
        <v>0</v>
      </c>
      <c r="F223" s="46" t="s">
        <v>98</v>
      </c>
      <c r="G223" s="46"/>
    </row>
    <row r="224" spans="1:7" s="34" customFormat="1">
      <c r="A224" s="46" t="s">
        <v>165</v>
      </c>
      <c r="B224" s="46" t="s">
        <v>228</v>
      </c>
      <c r="C224" s="45">
        <v>7</v>
      </c>
      <c r="D224" s="45"/>
      <c r="E224" s="45">
        <f>+Tabelle1[[#This Row],['#choice]]*Tabelle1[[#This Row],[Caps]]</f>
        <v>0</v>
      </c>
      <c r="F224" s="46" t="s">
        <v>98</v>
      </c>
      <c r="G224" s="46"/>
    </row>
    <row r="225" spans="1:7" s="34" customFormat="1">
      <c r="A225" s="46" t="s">
        <v>165</v>
      </c>
      <c r="B225" s="46" t="s">
        <v>289</v>
      </c>
      <c r="C225" s="45">
        <v>7</v>
      </c>
      <c r="D225" s="45"/>
      <c r="E225" s="45">
        <f>+Tabelle1[[#This Row],['#choice]]*Tabelle1[[#This Row],[Caps]]</f>
        <v>0</v>
      </c>
      <c r="F225" s="46" t="s">
        <v>98</v>
      </c>
      <c r="G225" s="46"/>
    </row>
    <row r="226" spans="1:7" s="34" customFormat="1">
      <c r="A226" s="46" t="s">
        <v>165</v>
      </c>
      <c r="B226" s="46" t="s">
        <v>207</v>
      </c>
      <c r="C226" s="45">
        <v>16</v>
      </c>
      <c r="D226" s="45"/>
      <c r="E226" s="45">
        <f>+Tabelle1[[#This Row],['#choice]]*Tabelle1[[#This Row],[Caps]]</f>
        <v>0</v>
      </c>
      <c r="F226" s="46" t="s">
        <v>98</v>
      </c>
      <c r="G226" s="46"/>
    </row>
    <row r="227" spans="1:7" s="34" customFormat="1">
      <c r="A227" s="70" t="s">
        <v>165</v>
      </c>
      <c r="B227" s="70" t="s">
        <v>365</v>
      </c>
      <c r="C227" s="72">
        <v>10</v>
      </c>
      <c r="D227" s="71"/>
      <c r="E227" s="72">
        <f>+Tabelle1[[#This Row],['#choice]]*Tabelle1[[#This Row],[Caps]]</f>
        <v>0</v>
      </c>
      <c r="F227" s="70" t="s">
        <v>98</v>
      </c>
      <c r="G227" s="70"/>
    </row>
    <row r="228" spans="1:7" s="34" customFormat="1">
      <c r="A228" s="70" t="s">
        <v>165</v>
      </c>
      <c r="B228" s="70" t="s">
        <v>367</v>
      </c>
      <c r="C228" s="72">
        <v>7</v>
      </c>
      <c r="D228" s="71"/>
      <c r="E228" s="72">
        <f>+Tabelle1[[#This Row],['#choice]]*Tabelle1[[#This Row],[Caps]]</f>
        <v>0</v>
      </c>
      <c r="F228" s="70" t="s">
        <v>98</v>
      </c>
      <c r="G228" s="70"/>
    </row>
    <row r="229" spans="1:7" s="34" customFormat="1">
      <c r="A229" s="46" t="s">
        <v>165</v>
      </c>
      <c r="B229" s="46" t="s">
        <v>217</v>
      </c>
      <c r="C229" s="45">
        <v>7</v>
      </c>
      <c r="D229" s="45"/>
      <c r="E229" s="45">
        <f>+Tabelle1[[#This Row],['#choice]]*Tabelle1[[#This Row],[Caps]]</f>
        <v>0</v>
      </c>
      <c r="F229" s="46" t="s">
        <v>98</v>
      </c>
      <c r="G229" s="46"/>
    </row>
    <row r="230" spans="1:7" s="34" customFormat="1">
      <c r="A230" s="46" t="s">
        <v>165</v>
      </c>
      <c r="B230" s="46" t="s">
        <v>169</v>
      </c>
      <c r="C230" s="45">
        <v>7</v>
      </c>
      <c r="D230" s="45"/>
      <c r="E230" s="45">
        <f>+Tabelle1[[#This Row],['#choice]]*Tabelle1[[#This Row],[Caps]]</f>
        <v>0</v>
      </c>
      <c r="F230" s="46" t="s">
        <v>98</v>
      </c>
      <c r="G230" s="46"/>
    </row>
    <row r="231" spans="1:7" s="34" customFormat="1">
      <c r="A231" s="46" t="s">
        <v>165</v>
      </c>
      <c r="B231" s="46" t="s">
        <v>310</v>
      </c>
      <c r="C231" s="45">
        <v>7</v>
      </c>
      <c r="D231" s="45"/>
      <c r="E231" s="45">
        <f>+Tabelle1[[#This Row],['#choice]]*Tabelle1[[#This Row],[Caps]]</f>
        <v>0</v>
      </c>
      <c r="F231" s="46" t="s">
        <v>98</v>
      </c>
      <c r="G231" s="46" t="s">
        <v>311</v>
      </c>
    </row>
    <row r="232" spans="1:7" s="34" customFormat="1">
      <c r="A232" s="46" t="s">
        <v>165</v>
      </c>
      <c r="B232" s="46" t="s">
        <v>199</v>
      </c>
      <c r="C232" s="45">
        <v>7</v>
      </c>
      <c r="D232" s="45"/>
      <c r="E232" s="45">
        <f>+Tabelle1[[#This Row],['#choice]]*Tabelle1[[#This Row],[Caps]]</f>
        <v>0</v>
      </c>
      <c r="F232" s="46" t="s">
        <v>98</v>
      </c>
      <c r="G232" s="46"/>
    </row>
    <row r="233" spans="1:7" s="34" customFormat="1">
      <c r="A233" s="46" t="s">
        <v>165</v>
      </c>
      <c r="B233" s="46" t="s">
        <v>234</v>
      </c>
      <c r="C233" s="45">
        <v>33</v>
      </c>
      <c r="D233" s="45"/>
      <c r="E233" s="45">
        <f>+Tabelle1[[#This Row],['#choice]]*Tabelle1[[#This Row],[Caps]]</f>
        <v>0</v>
      </c>
      <c r="F233" s="46" t="s">
        <v>98</v>
      </c>
      <c r="G233" s="46"/>
    </row>
    <row r="234" spans="1:7" s="34" customFormat="1">
      <c r="A234" s="46" t="s">
        <v>165</v>
      </c>
      <c r="B234" s="46" t="s">
        <v>294</v>
      </c>
      <c r="C234" s="45">
        <v>7</v>
      </c>
      <c r="D234" s="45"/>
      <c r="E234" s="45">
        <f>+Tabelle1[[#This Row],['#choice]]*Tabelle1[[#This Row],[Caps]]</f>
        <v>0</v>
      </c>
      <c r="F234" s="46" t="s">
        <v>98</v>
      </c>
      <c r="G234" s="46"/>
    </row>
    <row r="235" spans="1:7" s="34" customFormat="1">
      <c r="A235" s="70" t="s">
        <v>165</v>
      </c>
      <c r="B235" s="70" t="s">
        <v>368</v>
      </c>
      <c r="C235" s="72">
        <v>10</v>
      </c>
      <c r="D235" s="71"/>
      <c r="E235" s="72">
        <f>+Tabelle1[[#This Row],['#choice]]*Tabelle1[[#This Row],[Caps]]</f>
        <v>0</v>
      </c>
      <c r="F235" s="70" t="s">
        <v>98</v>
      </c>
      <c r="G235" s="70"/>
    </row>
    <row r="236" spans="1:7" s="34" customFormat="1">
      <c r="A236" s="46" t="s">
        <v>165</v>
      </c>
      <c r="B236" s="46" t="s">
        <v>171</v>
      </c>
      <c r="C236" s="45">
        <v>10</v>
      </c>
      <c r="D236" s="45"/>
      <c r="E236" s="45">
        <f>+Tabelle1[[#This Row],['#choice]]*Tabelle1[[#This Row],[Caps]]</f>
        <v>0</v>
      </c>
      <c r="F236" s="46" t="s">
        <v>98</v>
      </c>
      <c r="G236" s="46"/>
    </row>
    <row r="237" spans="1:7" s="34" customFormat="1">
      <c r="A237" s="70" t="s">
        <v>165</v>
      </c>
      <c r="B237" s="70" t="s">
        <v>361</v>
      </c>
      <c r="C237" s="72">
        <v>13</v>
      </c>
      <c r="D237" s="71"/>
      <c r="E237" s="72">
        <f>+Tabelle1[[#This Row],['#choice]]*Tabelle1[[#This Row],[Caps]]</f>
        <v>0</v>
      </c>
      <c r="F237" s="70" t="s">
        <v>98</v>
      </c>
      <c r="G237" s="70"/>
    </row>
    <row r="238" spans="1:7" s="34" customFormat="1">
      <c r="A238" s="70" t="s">
        <v>165</v>
      </c>
      <c r="B238" s="70" t="s">
        <v>362</v>
      </c>
      <c r="C238" s="72">
        <v>3</v>
      </c>
      <c r="D238" s="71"/>
      <c r="E238" s="72">
        <f>+Tabelle1[[#This Row],['#choice]]*Tabelle1[[#This Row],[Caps]]</f>
        <v>0</v>
      </c>
      <c r="F238" s="70" t="s">
        <v>98</v>
      </c>
      <c r="G238" s="70"/>
    </row>
    <row r="239" spans="1:7" s="34" customFormat="1">
      <c r="A239" s="46" t="s">
        <v>165</v>
      </c>
      <c r="B239" s="46" t="s">
        <v>170</v>
      </c>
      <c r="C239" s="45">
        <v>13</v>
      </c>
      <c r="D239" s="45"/>
      <c r="E239" s="45">
        <f>+Tabelle1[[#This Row],['#choice]]*Tabelle1[[#This Row],[Caps]]</f>
        <v>0</v>
      </c>
      <c r="F239" s="46" t="s">
        <v>98</v>
      </c>
      <c r="G239" s="46"/>
    </row>
    <row r="240" spans="1:7" s="34" customFormat="1">
      <c r="A240" s="46" t="s">
        <v>165</v>
      </c>
      <c r="B240" s="46" t="s">
        <v>183</v>
      </c>
      <c r="C240" s="45">
        <v>10</v>
      </c>
      <c r="D240" s="45"/>
      <c r="E240" s="45">
        <f>+Tabelle1[[#This Row],['#choice]]*Tabelle1[[#This Row],[Caps]]</f>
        <v>0</v>
      </c>
      <c r="F240" s="46" t="s">
        <v>98</v>
      </c>
      <c r="G240" s="46"/>
    </row>
    <row r="241" spans="1:7" s="34" customFormat="1">
      <c r="A241" s="70" t="s">
        <v>165</v>
      </c>
      <c r="B241" s="70" t="s">
        <v>363</v>
      </c>
      <c r="C241" s="72">
        <v>26</v>
      </c>
      <c r="D241" s="71"/>
      <c r="E241" s="72">
        <f>+Tabelle1[[#This Row],['#choice]]*Tabelle1[[#This Row],[Caps]]</f>
        <v>0</v>
      </c>
      <c r="F241" s="70" t="s">
        <v>98</v>
      </c>
      <c r="G241" s="70"/>
    </row>
    <row r="242" spans="1:7" s="34" customFormat="1">
      <c r="A242" s="46" t="s">
        <v>165</v>
      </c>
      <c r="B242" s="46" t="s">
        <v>179</v>
      </c>
      <c r="C242" s="45">
        <v>3</v>
      </c>
      <c r="D242" s="45"/>
      <c r="E242" s="45">
        <f>+Tabelle1[[#This Row],['#choice]]*Tabelle1[[#This Row],[Caps]]</f>
        <v>0</v>
      </c>
      <c r="F242" s="46" t="s">
        <v>98</v>
      </c>
      <c r="G242" s="46"/>
    </row>
    <row r="243" spans="1:7" s="34" customFormat="1">
      <c r="A243" s="46" t="s">
        <v>165</v>
      </c>
      <c r="B243" s="46" t="s">
        <v>292</v>
      </c>
      <c r="C243" s="45">
        <v>5</v>
      </c>
      <c r="D243" s="45"/>
      <c r="E243" s="45">
        <f>+Tabelle1[[#This Row],['#choice]]*Tabelle1[[#This Row],[Caps]]</f>
        <v>0</v>
      </c>
      <c r="F243" s="46" t="s">
        <v>98</v>
      </c>
      <c r="G243" s="46"/>
    </row>
    <row r="244" spans="1:7" s="34" customFormat="1">
      <c r="A244" s="46" t="s">
        <v>165</v>
      </c>
      <c r="B244" s="46" t="s">
        <v>195</v>
      </c>
      <c r="C244" s="45">
        <v>7</v>
      </c>
      <c r="D244" s="45"/>
      <c r="E244" s="45">
        <f>+Tabelle1[[#This Row],['#choice]]*Tabelle1[[#This Row],[Caps]]</f>
        <v>0</v>
      </c>
      <c r="F244" s="46" t="s">
        <v>98</v>
      </c>
      <c r="G244" s="46"/>
    </row>
    <row r="245" spans="1:7" s="34" customFormat="1">
      <c r="A245" s="46" t="s">
        <v>165</v>
      </c>
      <c r="B245" s="46" t="s">
        <v>216</v>
      </c>
      <c r="C245" s="45">
        <v>13</v>
      </c>
      <c r="D245" s="45"/>
      <c r="E245" s="45">
        <f>+Tabelle1[[#This Row],['#choice]]*Tabelle1[[#This Row],[Caps]]</f>
        <v>0</v>
      </c>
      <c r="F245" s="46" t="s">
        <v>98</v>
      </c>
      <c r="G245" s="46"/>
    </row>
    <row r="246" spans="1:7" s="34" customFormat="1">
      <c r="A246" s="46" t="s">
        <v>165</v>
      </c>
      <c r="B246" s="46" t="s">
        <v>296</v>
      </c>
      <c r="C246" s="45">
        <v>13</v>
      </c>
      <c r="D246" s="45"/>
      <c r="E246" s="45">
        <f>+Tabelle1[[#This Row],['#choice]]*Tabelle1[[#This Row],[Caps]]</f>
        <v>0</v>
      </c>
      <c r="F246" s="46" t="s">
        <v>98</v>
      </c>
      <c r="G246" s="46"/>
    </row>
    <row r="247" spans="1:7" s="34" customFormat="1">
      <c r="A247" s="46" t="s">
        <v>165</v>
      </c>
      <c r="B247" s="46" t="s">
        <v>194</v>
      </c>
      <c r="C247" s="45">
        <v>10</v>
      </c>
      <c r="D247" s="45"/>
      <c r="E247" s="45">
        <f>+Tabelle1[[#This Row],['#choice]]*Tabelle1[[#This Row],[Caps]]</f>
        <v>0</v>
      </c>
      <c r="F247" s="46" t="s">
        <v>98</v>
      </c>
      <c r="G247" s="46"/>
    </row>
    <row r="248" spans="1:7" s="34" customFormat="1">
      <c r="A248" s="46" t="s">
        <v>165</v>
      </c>
      <c r="B248" s="46" t="s">
        <v>291</v>
      </c>
      <c r="C248" s="45">
        <v>7</v>
      </c>
      <c r="D248" s="45"/>
      <c r="E248" s="45">
        <f>+Tabelle1[[#This Row],['#choice]]*Tabelle1[[#This Row],[Caps]]</f>
        <v>0</v>
      </c>
      <c r="F248" s="46" t="s">
        <v>98</v>
      </c>
      <c r="G248" s="46"/>
    </row>
    <row r="249" spans="1:7" s="34" customFormat="1">
      <c r="A249" s="35" t="s">
        <v>82</v>
      </c>
      <c r="B249" s="35" t="s">
        <v>34</v>
      </c>
      <c r="C249" s="40">
        <v>6</v>
      </c>
      <c r="D249" s="40"/>
      <c r="E249" s="40">
        <f>+Tabelle1[[#This Row],['#choice]]*Tabelle1[[#This Row],[Caps]]</f>
        <v>0</v>
      </c>
      <c r="F249" s="35" t="s">
        <v>98</v>
      </c>
      <c r="G249" s="35"/>
    </row>
    <row r="250" spans="1:7" s="34" customFormat="1">
      <c r="A250" s="35" t="s">
        <v>82</v>
      </c>
      <c r="B250" s="35" t="s">
        <v>299</v>
      </c>
      <c r="C250" s="40">
        <v>6</v>
      </c>
      <c r="D250" s="40"/>
      <c r="E250" s="40">
        <f>+Tabelle1[[#This Row],['#choice]]*Tabelle1[[#This Row],[Caps]]</f>
        <v>0</v>
      </c>
      <c r="F250" s="35" t="s">
        <v>98</v>
      </c>
      <c r="G250" s="35"/>
    </row>
    <row r="251" spans="1:7" s="34" customFormat="1">
      <c r="A251" s="35" t="s">
        <v>82</v>
      </c>
      <c r="B251" s="35" t="s">
        <v>103</v>
      </c>
      <c r="C251" s="40">
        <v>9</v>
      </c>
      <c r="D251" s="40"/>
      <c r="E251" s="40">
        <f>+Tabelle1[[#This Row],['#choice]]*Tabelle1[[#This Row],[Caps]]</f>
        <v>0</v>
      </c>
      <c r="F251" s="35" t="s">
        <v>98</v>
      </c>
      <c r="G251" s="35"/>
    </row>
    <row r="252" spans="1:7" s="34" customFormat="1">
      <c r="A252" s="35" t="s">
        <v>82</v>
      </c>
      <c r="B252" s="35" t="s">
        <v>332</v>
      </c>
      <c r="C252" s="41">
        <v>2</v>
      </c>
      <c r="D252" s="40"/>
      <c r="E252" s="41">
        <f>+Tabelle1[[#This Row],['#choice]]*Tabelle1[[#This Row],[Caps]]</f>
        <v>0</v>
      </c>
      <c r="F252" s="35" t="s">
        <v>98</v>
      </c>
      <c r="G252" s="35"/>
    </row>
    <row r="253" spans="1:7" s="34" customFormat="1">
      <c r="A253" s="35" t="s">
        <v>82</v>
      </c>
      <c r="B253" s="35" t="s">
        <v>48</v>
      </c>
      <c r="C253" s="40">
        <v>0</v>
      </c>
      <c r="D253" s="40"/>
      <c r="E253" s="40">
        <f>+Tabelle1[[#This Row],['#choice]]*Tabelle1[[#This Row],[Caps]]</f>
        <v>0</v>
      </c>
      <c r="F253" s="35" t="s">
        <v>98</v>
      </c>
      <c r="G253" s="35" t="s">
        <v>78</v>
      </c>
    </row>
    <row r="254" spans="1:7" s="34" customFormat="1">
      <c r="A254" s="35" t="s">
        <v>82</v>
      </c>
      <c r="B254" s="35" t="s">
        <v>83</v>
      </c>
      <c r="C254" s="40">
        <v>15</v>
      </c>
      <c r="D254" s="40"/>
      <c r="E254" s="40">
        <f>+Tabelle1[[#This Row],['#choice]]*Tabelle1[[#This Row],[Caps]]</f>
        <v>0</v>
      </c>
      <c r="F254" s="35" t="s">
        <v>98</v>
      </c>
      <c r="G254" s="35"/>
    </row>
    <row r="255" spans="1:7" s="34" customFormat="1">
      <c r="A255" s="35" t="s">
        <v>82</v>
      </c>
      <c r="B255" s="35" t="s">
        <v>313</v>
      </c>
      <c r="C255" s="41">
        <v>9</v>
      </c>
      <c r="D255" s="40"/>
      <c r="E255" s="41">
        <f>+Tabelle1[[#This Row],['#choice]]*Tabelle1[[#This Row],[Caps]]</f>
        <v>0</v>
      </c>
      <c r="F255" s="35"/>
      <c r="G255" s="35"/>
    </row>
    <row r="256" spans="1:7" s="34" customFormat="1">
      <c r="A256" s="35" t="s">
        <v>82</v>
      </c>
      <c r="B256" s="35" t="s">
        <v>84</v>
      </c>
      <c r="C256" s="40">
        <v>7</v>
      </c>
      <c r="D256" s="40"/>
      <c r="E256" s="40">
        <f>+Tabelle1[[#This Row],['#choice]]*Tabelle1[[#This Row],[Caps]]</f>
        <v>0</v>
      </c>
      <c r="F256" s="35" t="s">
        <v>98</v>
      </c>
      <c r="G256" s="35"/>
    </row>
    <row r="257" spans="1:7" s="34" customFormat="1">
      <c r="A257" s="35" t="s">
        <v>82</v>
      </c>
      <c r="B257" s="35" t="s">
        <v>85</v>
      </c>
      <c r="C257" s="40">
        <v>0</v>
      </c>
      <c r="D257" s="40"/>
      <c r="E257" s="40">
        <f>+Tabelle1[[#This Row],['#choice]]*Tabelle1[[#This Row],[Caps]]</f>
        <v>0</v>
      </c>
      <c r="F257" s="35" t="s">
        <v>98</v>
      </c>
      <c r="G257" s="35" t="s">
        <v>78</v>
      </c>
    </row>
    <row r="258" spans="1:7" s="34" customFormat="1">
      <c r="A258" s="35" t="s">
        <v>82</v>
      </c>
      <c r="B258" s="35" t="s">
        <v>86</v>
      </c>
      <c r="C258" s="40">
        <v>3</v>
      </c>
      <c r="D258" s="40"/>
      <c r="E258" s="40">
        <f>+Tabelle1[[#This Row],['#choice]]*Tabelle1[[#This Row],[Caps]]</f>
        <v>0</v>
      </c>
      <c r="F258" s="35" t="s">
        <v>98</v>
      </c>
      <c r="G258" s="35"/>
    </row>
    <row r="259" spans="1:7" s="34" customFormat="1">
      <c r="A259" s="35" t="s">
        <v>82</v>
      </c>
      <c r="B259" s="35" t="s">
        <v>132</v>
      </c>
      <c r="C259" s="40">
        <v>0</v>
      </c>
      <c r="D259" s="40"/>
      <c r="E259" s="40">
        <f>+Tabelle1[[#This Row],['#choice]]*Tabelle1[[#This Row],[Caps]]</f>
        <v>0</v>
      </c>
      <c r="F259" s="35" t="s">
        <v>98</v>
      </c>
      <c r="G259" s="35" t="s">
        <v>78</v>
      </c>
    </row>
    <row r="260" spans="1:7" s="34" customFormat="1">
      <c r="A260" s="35" t="s">
        <v>82</v>
      </c>
      <c r="B260" s="35" t="s">
        <v>405</v>
      </c>
      <c r="C260" s="40">
        <v>4</v>
      </c>
      <c r="D260" s="40"/>
      <c r="E260" s="40">
        <f>+Tabelle1[[#This Row],['#choice]]*Tabelle1[[#This Row],[Caps]]</f>
        <v>0</v>
      </c>
      <c r="F260" s="35" t="s">
        <v>98</v>
      </c>
      <c r="G260" s="35"/>
    </row>
    <row r="261" spans="1:7" s="34" customFormat="1">
      <c r="A261" s="35" t="s">
        <v>82</v>
      </c>
      <c r="B261" s="35" t="s">
        <v>244</v>
      </c>
      <c r="C261" s="40">
        <v>4</v>
      </c>
      <c r="D261" s="40"/>
      <c r="E261" s="40">
        <f>+Tabelle1[[#This Row],['#choice]]*Tabelle1[[#This Row],[Caps]]</f>
        <v>0</v>
      </c>
      <c r="F261" s="35" t="s">
        <v>98</v>
      </c>
      <c r="G261" s="35"/>
    </row>
    <row r="262" spans="1:7" s="34" customFormat="1">
      <c r="A262" s="46" t="s">
        <v>87</v>
      </c>
      <c r="B262" s="46" t="s">
        <v>20</v>
      </c>
      <c r="C262" s="45">
        <v>8</v>
      </c>
      <c r="D262" s="45"/>
      <c r="E262" s="45">
        <f>+Tabelle1[[#This Row],['#choice]]*Tabelle1[[#This Row],[Caps]]</f>
        <v>0</v>
      </c>
      <c r="F262" s="46" t="s">
        <v>98</v>
      </c>
      <c r="G262" s="46"/>
    </row>
    <row r="263" spans="1:7" s="34" customFormat="1">
      <c r="A263" s="46" t="s">
        <v>87</v>
      </c>
      <c r="B263" s="46" t="s">
        <v>134</v>
      </c>
      <c r="C263" s="45">
        <v>0</v>
      </c>
      <c r="D263" s="45"/>
      <c r="E263" s="45">
        <f>+Tabelle1[[#This Row],['#choice]]*Tabelle1[[#This Row],[Caps]]</f>
        <v>0</v>
      </c>
      <c r="F263" s="46" t="s">
        <v>98</v>
      </c>
      <c r="G263" s="46" t="s">
        <v>78</v>
      </c>
    </row>
    <row r="264" spans="1:7" s="34" customFormat="1">
      <c r="A264" s="46" t="s">
        <v>87</v>
      </c>
      <c r="B264" s="46" t="s">
        <v>396</v>
      </c>
      <c r="C264" s="45">
        <v>0</v>
      </c>
      <c r="D264" s="45"/>
      <c r="E264" s="45">
        <f>+Tabelle1[[#This Row],['#choice]]*Tabelle1[[#This Row],[Caps]]</f>
        <v>0</v>
      </c>
      <c r="F264" s="46" t="s">
        <v>98</v>
      </c>
      <c r="G264" s="46" t="s">
        <v>78</v>
      </c>
    </row>
    <row r="265" spans="1:7" s="34" customFormat="1">
      <c r="A265" s="46" t="s">
        <v>87</v>
      </c>
      <c r="B265" s="46" t="s">
        <v>300</v>
      </c>
      <c r="C265" s="45">
        <v>10</v>
      </c>
      <c r="D265" s="45"/>
      <c r="E265" s="45">
        <f>+Tabelle1[[#This Row],['#choice]]*Tabelle1[[#This Row],[Caps]]</f>
        <v>0</v>
      </c>
      <c r="F265" s="46" t="s">
        <v>98</v>
      </c>
      <c r="G265" s="46"/>
    </row>
    <row r="266" spans="1:7" s="34" customFormat="1">
      <c r="A266" s="46" t="s">
        <v>87</v>
      </c>
      <c r="B266" s="46" t="s">
        <v>67</v>
      </c>
      <c r="C266" s="45">
        <v>14</v>
      </c>
      <c r="D266" s="45"/>
      <c r="E266" s="45">
        <f>+Tabelle1[[#This Row],['#choice]]*Tabelle1[[#This Row],[Caps]]</f>
        <v>0</v>
      </c>
      <c r="F266" s="46" t="s">
        <v>98</v>
      </c>
      <c r="G266" s="46"/>
    </row>
    <row r="267" spans="1:7" s="34" customFormat="1">
      <c r="A267" s="46" t="s">
        <v>87</v>
      </c>
      <c r="B267" s="46" t="s">
        <v>2</v>
      </c>
      <c r="C267" s="45">
        <v>10</v>
      </c>
      <c r="D267" s="45"/>
      <c r="E267" s="45">
        <f>+Tabelle1[[#This Row],['#choice]]*Tabelle1[[#This Row],[Caps]]</f>
        <v>0</v>
      </c>
      <c r="F267" s="46" t="s">
        <v>98</v>
      </c>
      <c r="G267" s="46"/>
    </row>
    <row r="268" spans="1:7" s="34" customFormat="1">
      <c r="A268" s="46" t="s">
        <v>87</v>
      </c>
      <c r="B268" s="46" t="s">
        <v>302</v>
      </c>
      <c r="C268" s="45">
        <v>17</v>
      </c>
      <c r="D268" s="45"/>
      <c r="E268" s="45">
        <f>+Tabelle1[[#This Row],['#choice]]*Tabelle1[[#This Row],[Caps]]</f>
        <v>0</v>
      </c>
      <c r="F268" s="46" t="s">
        <v>98</v>
      </c>
      <c r="G268" s="46"/>
    </row>
    <row r="269" spans="1:7" s="34" customFormat="1">
      <c r="A269" s="46" t="s">
        <v>87</v>
      </c>
      <c r="B269" s="46" t="s">
        <v>333</v>
      </c>
      <c r="C269" s="48">
        <v>47</v>
      </c>
      <c r="D269" s="45"/>
      <c r="E269" s="48">
        <f>+Tabelle1[[#This Row],['#choice]]*Tabelle1[[#This Row],[Caps]]</f>
        <v>0</v>
      </c>
      <c r="F269" s="46" t="s">
        <v>98</v>
      </c>
      <c r="G269" s="46"/>
    </row>
    <row r="270" spans="1:7" s="34" customFormat="1">
      <c r="A270" s="46" t="s">
        <v>87</v>
      </c>
      <c r="B270" s="46" t="s">
        <v>54</v>
      </c>
      <c r="C270" s="45">
        <v>20</v>
      </c>
      <c r="D270" s="45"/>
      <c r="E270" s="45">
        <f>+Tabelle1[[#This Row],['#choice]]*Tabelle1[[#This Row],[Caps]]</f>
        <v>0</v>
      </c>
      <c r="F270" s="46" t="s">
        <v>98</v>
      </c>
      <c r="G270" s="46"/>
    </row>
    <row r="271" spans="1:7" s="34" customFormat="1">
      <c r="A271" s="46" t="s">
        <v>87</v>
      </c>
      <c r="B271" s="46" t="s">
        <v>133</v>
      </c>
      <c r="C271" s="45">
        <v>12</v>
      </c>
      <c r="D271" s="45"/>
      <c r="E271" s="45">
        <f>+Tabelle1[[#This Row],['#choice]]*Tabelle1[[#This Row],[Caps]]</f>
        <v>0</v>
      </c>
      <c r="F271" s="46" t="s">
        <v>98</v>
      </c>
      <c r="G271" s="46"/>
    </row>
    <row r="272" spans="1:7" s="34" customFormat="1">
      <c r="A272" s="46" t="s">
        <v>87</v>
      </c>
      <c r="B272" s="46" t="s">
        <v>51</v>
      </c>
      <c r="C272" s="45">
        <v>14</v>
      </c>
      <c r="D272" s="45"/>
      <c r="E272" s="45">
        <f>+Tabelle1[[#This Row],['#choice]]*Tabelle1[[#This Row],[Caps]]</f>
        <v>0</v>
      </c>
      <c r="F272" s="46" t="s">
        <v>98</v>
      </c>
      <c r="G272" s="46"/>
    </row>
    <row r="273" spans="1:7" s="34" customFormat="1">
      <c r="A273" s="46" t="s">
        <v>87</v>
      </c>
      <c r="B273" s="46" t="s">
        <v>32</v>
      </c>
      <c r="C273" s="45">
        <v>30</v>
      </c>
      <c r="D273" s="45"/>
      <c r="E273" s="45">
        <f>+Tabelle1[[#This Row],['#choice]]*Tabelle1[[#This Row],[Caps]]</f>
        <v>0</v>
      </c>
      <c r="F273" s="46" t="s">
        <v>98</v>
      </c>
      <c r="G273" s="46"/>
    </row>
    <row r="274" spans="1:7" s="34" customFormat="1">
      <c r="A274" s="46" t="s">
        <v>87</v>
      </c>
      <c r="B274" s="46" t="s">
        <v>246</v>
      </c>
      <c r="C274" s="45">
        <v>10</v>
      </c>
      <c r="D274" s="45"/>
      <c r="E274" s="45">
        <f>+Tabelle1[[#This Row],['#choice]]*Tabelle1[[#This Row],[Caps]]</f>
        <v>0</v>
      </c>
      <c r="F274" s="46" t="s">
        <v>98</v>
      </c>
      <c r="G274" s="46"/>
    </row>
    <row r="275" spans="1:7" s="34" customFormat="1">
      <c r="A275" s="46" t="s">
        <v>87</v>
      </c>
      <c r="B275" s="46" t="s">
        <v>251</v>
      </c>
      <c r="C275" s="45">
        <v>10</v>
      </c>
      <c r="D275" s="45"/>
      <c r="E275" s="45">
        <f>+Tabelle1[[#This Row],['#choice]]*Tabelle1[[#This Row],[Caps]]</f>
        <v>0</v>
      </c>
      <c r="F275" s="46" t="s">
        <v>98</v>
      </c>
      <c r="G275" s="46"/>
    </row>
    <row r="276" spans="1:7" s="34" customFormat="1">
      <c r="A276" s="46" t="s">
        <v>87</v>
      </c>
      <c r="B276" s="46" t="s">
        <v>335</v>
      </c>
      <c r="C276" s="48">
        <v>11</v>
      </c>
      <c r="D276" s="45"/>
      <c r="E276" s="48">
        <f>+Tabelle1[[#This Row],['#choice]]*Tabelle1[[#This Row],[Caps]]</f>
        <v>0</v>
      </c>
      <c r="F276" s="46" t="s">
        <v>98</v>
      </c>
      <c r="G276" s="46"/>
    </row>
    <row r="277" spans="1:7" s="34" customFormat="1">
      <c r="A277" s="46" t="s">
        <v>87</v>
      </c>
      <c r="B277" s="46" t="s">
        <v>23</v>
      </c>
      <c r="C277" s="45">
        <v>24</v>
      </c>
      <c r="D277" s="45"/>
      <c r="E277" s="45">
        <f>+Tabelle1[[#This Row],['#choice]]*Tabelle1[[#This Row],[Caps]]</f>
        <v>0</v>
      </c>
      <c r="F277" s="46" t="s">
        <v>98</v>
      </c>
      <c r="G277" s="46"/>
    </row>
    <row r="278" spans="1:7" s="34" customFormat="1">
      <c r="A278" s="46" t="s">
        <v>87</v>
      </c>
      <c r="B278" s="46" t="s">
        <v>336</v>
      </c>
      <c r="C278" s="48">
        <v>20</v>
      </c>
      <c r="D278" s="45"/>
      <c r="E278" s="48">
        <f>+Tabelle1[[#This Row],['#choice]]*Tabelle1[[#This Row],[Caps]]</f>
        <v>0</v>
      </c>
      <c r="F278" s="46" t="s">
        <v>98</v>
      </c>
      <c r="G278" s="46"/>
    </row>
    <row r="279" spans="1:7" s="34" customFormat="1">
      <c r="A279" s="35" t="s">
        <v>301</v>
      </c>
      <c r="B279" s="35" t="s">
        <v>100</v>
      </c>
      <c r="C279" s="40">
        <v>6</v>
      </c>
      <c r="D279" s="40"/>
      <c r="E279" s="40">
        <f>+Tabelle1[[#This Row],['#choice]]*Tabelle1[[#This Row],[Caps]]</f>
        <v>0</v>
      </c>
      <c r="F279" s="35" t="s">
        <v>98</v>
      </c>
      <c r="G279" s="35"/>
    </row>
    <row r="280" spans="1:7" s="34" customFormat="1">
      <c r="A280" s="35" t="s">
        <v>301</v>
      </c>
      <c r="B280" s="35" t="s">
        <v>75</v>
      </c>
      <c r="C280" s="40">
        <v>5</v>
      </c>
      <c r="D280" s="40"/>
      <c r="E280" s="40">
        <f>+Tabelle1[[#This Row],['#choice]]*Tabelle1[[#This Row],[Caps]]</f>
        <v>0</v>
      </c>
      <c r="F280" s="35" t="s">
        <v>98</v>
      </c>
      <c r="G280" s="35"/>
    </row>
    <row r="281" spans="1:7" s="34" customFormat="1">
      <c r="A281" s="35" t="s">
        <v>301</v>
      </c>
      <c r="B281" s="35" t="s">
        <v>88</v>
      </c>
      <c r="C281" s="40">
        <v>7</v>
      </c>
      <c r="D281" s="40"/>
      <c r="E281" s="40">
        <f>+Tabelle1[[#This Row],['#choice]]*Tabelle1[[#This Row],[Caps]]</f>
        <v>0</v>
      </c>
      <c r="F281" s="35" t="s">
        <v>98</v>
      </c>
      <c r="G281" s="35"/>
    </row>
    <row r="282" spans="1:7" s="34" customFormat="1">
      <c r="A282" s="35" t="s">
        <v>301</v>
      </c>
      <c r="B282" s="35" t="s">
        <v>89</v>
      </c>
      <c r="C282" s="40">
        <v>7</v>
      </c>
      <c r="D282" s="40"/>
      <c r="E282" s="40">
        <f>+Tabelle1[[#This Row],['#choice]]*Tabelle1[[#This Row],[Caps]]</f>
        <v>0</v>
      </c>
      <c r="F282" s="35" t="s">
        <v>98</v>
      </c>
      <c r="G282" s="35"/>
    </row>
    <row r="283" spans="1:7" s="34" customFormat="1">
      <c r="A283" s="35" t="s">
        <v>301</v>
      </c>
      <c r="B283" s="35" t="s">
        <v>90</v>
      </c>
      <c r="C283" s="40">
        <v>6</v>
      </c>
      <c r="D283" s="40"/>
      <c r="E283" s="40">
        <f>+Tabelle1[[#This Row],['#choice]]*Tabelle1[[#This Row],[Caps]]</f>
        <v>0</v>
      </c>
      <c r="F283" s="35" t="s">
        <v>98</v>
      </c>
      <c r="G283" s="35"/>
    </row>
    <row r="284" spans="1:7" s="34" customFormat="1">
      <c r="A284" s="35" t="s">
        <v>301</v>
      </c>
      <c r="B284" s="35" t="s">
        <v>257</v>
      </c>
      <c r="C284" s="40">
        <v>4</v>
      </c>
      <c r="D284" s="40"/>
      <c r="E284" s="40">
        <f>+Tabelle1[[#This Row],['#choice]]*Tabelle1[[#This Row],[Caps]]</f>
        <v>0</v>
      </c>
      <c r="F284" s="35" t="s">
        <v>98</v>
      </c>
      <c r="G284" s="35"/>
    </row>
    <row r="285" spans="1:7" s="34" customFormat="1">
      <c r="A285" s="35" t="s">
        <v>301</v>
      </c>
      <c r="B285" s="35" t="s">
        <v>11</v>
      </c>
      <c r="C285" s="40">
        <v>0</v>
      </c>
      <c r="D285" s="40"/>
      <c r="E285" s="40">
        <f>+Tabelle1[[#This Row],['#choice]]*Tabelle1[[#This Row],[Caps]]</f>
        <v>0</v>
      </c>
      <c r="F285" s="35" t="s">
        <v>98</v>
      </c>
      <c r="G285" s="35" t="s">
        <v>78</v>
      </c>
    </row>
    <row r="286" spans="1:7" s="34" customFormat="1">
      <c r="A286" s="35" t="s">
        <v>57</v>
      </c>
      <c r="B286" s="35" t="s">
        <v>322</v>
      </c>
      <c r="C286" s="41">
        <v>98</v>
      </c>
      <c r="D286" s="40"/>
      <c r="E286" s="41">
        <f>+Tabelle1[[#This Row],['#choice]]*Tabelle1[[#This Row],[Caps]]</f>
        <v>0</v>
      </c>
      <c r="F286" s="35" t="s">
        <v>98</v>
      </c>
      <c r="G286" s="35"/>
    </row>
    <row r="287" spans="1:7" s="34" customFormat="1">
      <c r="A287" s="46" t="s">
        <v>57</v>
      </c>
      <c r="B287" s="46" t="s">
        <v>243</v>
      </c>
      <c r="C287" s="45">
        <v>70</v>
      </c>
      <c r="D287" s="45"/>
      <c r="E287" s="45">
        <f>+Tabelle1[[#This Row],['#choice]]*Tabelle1[[#This Row],[Caps]]</f>
        <v>0</v>
      </c>
      <c r="F287" s="46" t="s">
        <v>98</v>
      </c>
      <c r="G287" s="46"/>
    </row>
    <row r="288" spans="1:7" s="34" customFormat="1">
      <c r="A288" s="46" t="s">
        <v>57</v>
      </c>
      <c r="B288" s="46" t="s">
        <v>28</v>
      </c>
      <c r="C288" s="45">
        <v>105</v>
      </c>
      <c r="D288" s="45"/>
      <c r="E288" s="45">
        <f>+Tabelle1[[#This Row],['#choice]]*Tabelle1[[#This Row],[Caps]]</f>
        <v>0</v>
      </c>
      <c r="F288" s="46" t="s">
        <v>36</v>
      </c>
      <c r="G288" s="46"/>
    </row>
    <row r="289" spans="1:7" s="34" customFormat="1">
      <c r="A289" s="46" t="s">
        <v>57</v>
      </c>
      <c r="B289" s="46" t="s">
        <v>130</v>
      </c>
      <c r="C289" s="45">
        <v>320</v>
      </c>
      <c r="D289" s="45"/>
      <c r="E289" s="45">
        <f>+Tabelle1[[#This Row],['#choice]]*Tabelle1[[#This Row],[Caps]]</f>
        <v>0</v>
      </c>
      <c r="F289" s="46" t="s">
        <v>238</v>
      </c>
      <c r="G289" s="46"/>
    </row>
    <row r="290" spans="1:7" s="34" customFormat="1">
      <c r="A290" s="35" t="s">
        <v>57</v>
      </c>
      <c r="B290" s="35" t="s">
        <v>323</v>
      </c>
      <c r="C290" s="41">
        <v>85</v>
      </c>
      <c r="D290" s="40"/>
      <c r="E290" s="41">
        <f>+Tabelle1[[#This Row],['#choice]]*Tabelle1[[#This Row],[Caps]]</f>
        <v>0</v>
      </c>
      <c r="F290" s="35" t="s">
        <v>98</v>
      </c>
      <c r="G290" s="35"/>
    </row>
    <row r="291" spans="1:7" s="34" customFormat="1">
      <c r="A291" s="35" t="s">
        <v>57</v>
      </c>
      <c r="B291" s="35" t="s">
        <v>6</v>
      </c>
      <c r="C291" s="40">
        <v>88</v>
      </c>
      <c r="D291" s="40"/>
      <c r="E291" s="40">
        <f>+Tabelle1[[#This Row],['#choice]]*Tabelle1[[#This Row],[Caps]]</f>
        <v>0</v>
      </c>
      <c r="F291" s="35" t="s">
        <v>8</v>
      </c>
      <c r="G291" s="35"/>
    </row>
    <row r="292" spans="1:7" s="34" customFormat="1">
      <c r="A292" s="75" t="s">
        <v>57</v>
      </c>
      <c r="B292" s="76" t="s">
        <v>392</v>
      </c>
      <c r="C292" s="78">
        <v>150</v>
      </c>
      <c r="D292" s="77"/>
      <c r="E292" s="78">
        <f>+Tabelle1[[#This Row],['#choice]]*Tabelle1[[#This Row],[Caps]]</f>
        <v>0</v>
      </c>
      <c r="F292" s="76" t="s">
        <v>394</v>
      </c>
      <c r="G292" s="75"/>
    </row>
    <row r="293" spans="1:7" s="34" customFormat="1">
      <c r="A293" s="75" t="s">
        <v>57</v>
      </c>
      <c r="B293" s="76" t="s">
        <v>391</v>
      </c>
      <c r="C293" s="78">
        <v>24</v>
      </c>
      <c r="D293" s="77"/>
      <c r="E293" s="78">
        <f>+Tabelle1[[#This Row],['#choice]]*Tabelle1[[#This Row],[Caps]]</f>
        <v>0</v>
      </c>
      <c r="F293" s="76" t="s">
        <v>132</v>
      </c>
      <c r="G293" s="75"/>
    </row>
    <row r="294" spans="1:7" s="34" customFormat="1">
      <c r="A294" s="75" t="s">
        <v>57</v>
      </c>
      <c r="B294" s="76" t="s">
        <v>390</v>
      </c>
      <c r="C294" s="78">
        <v>140</v>
      </c>
      <c r="D294" s="77"/>
      <c r="E294" s="78">
        <f>+Tabelle1[[#This Row],['#choice]]*Tabelle1[[#This Row],[Caps]]</f>
        <v>0</v>
      </c>
      <c r="F294" s="76" t="s">
        <v>393</v>
      </c>
      <c r="G294" s="75"/>
    </row>
    <row r="295" spans="1:7" s="34" customFormat="1">
      <c r="A295" s="46" t="s">
        <v>57</v>
      </c>
      <c r="B295" s="46" t="s">
        <v>9</v>
      </c>
      <c r="C295" s="45">
        <v>245</v>
      </c>
      <c r="D295" s="45"/>
      <c r="E295" s="45">
        <f>+Tabelle1[[#This Row],['#choice]]*Tabelle1[[#This Row],[Caps]]</f>
        <v>0</v>
      </c>
      <c r="F295" s="46" t="s">
        <v>98</v>
      </c>
      <c r="G295" s="46"/>
    </row>
    <row r="296" spans="1:7" s="34" customFormat="1">
      <c r="A296" s="46" t="s">
        <v>57</v>
      </c>
      <c r="B296" s="46" t="s">
        <v>325</v>
      </c>
      <c r="C296" s="48">
        <v>220</v>
      </c>
      <c r="D296" s="45"/>
      <c r="E296" s="48">
        <f>+Tabelle1[[#This Row],['#choice]]*Tabelle1[[#This Row],[Caps]]</f>
        <v>0</v>
      </c>
      <c r="F296" s="46" t="s">
        <v>327</v>
      </c>
      <c r="G296" s="46"/>
    </row>
    <row r="297" spans="1:7" s="34" customFormat="1">
      <c r="A297" s="46" t="s">
        <v>57</v>
      </c>
      <c r="B297" s="46" t="s">
        <v>7</v>
      </c>
      <c r="C297" s="45">
        <v>87</v>
      </c>
      <c r="D297" s="45"/>
      <c r="E297" s="45">
        <f>+Tabelle1[[#This Row],['#choice]]*Tabelle1[[#This Row],[Caps]]</f>
        <v>0</v>
      </c>
      <c r="F297" s="46" t="s">
        <v>98</v>
      </c>
      <c r="G297" s="46"/>
    </row>
    <row r="298" spans="1:7" s="34" customFormat="1">
      <c r="A298" s="46" t="s">
        <v>57</v>
      </c>
      <c r="B298" s="46" t="s">
        <v>39</v>
      </c>
      <c r="C298" s="45">
        <v>77</v>
      </c>
      <c r="D298" s="45"/>
      <c r="E298" s="45">
        <f>+Tabelle1[[#This Row],['#choice]]*Tabelle1[[#This Row],[Caps]]</f>
        <v>0</v>
      </c>
      <c r="F298" s="46" t="s">
        <v>97</v>
      </c>
      <c r="G298" s="46"/>
    </row>
    <row r="299" spans="1:7" s="34" customFormat="1">
      <c r="A299" s="46" t="s">
        <v>57</v>
      </c>
      <c r="B299" s="46" t="s">
        <v>46</v>
      </c>
      <c r="C299" s="45">
        <v>90</v>
      </c>
      <c r="D299" s="45"/>
      <c r="E299" s="45">
        <f>+Tabelle1[[#This Row],['#choice]]*Tabelle1[[#This Row],[Caps]]</f>
        <v>0</v>
      </c>
      <c r="F299" s="46" t="s">
        <v>94</v>
      </c>
      <c r="G299" s="46"/>
    </row>
    <row r="300" spans="1:7" s="34" customFormat="1">
      <c r="A300" s="46" t="s">
        <v>57</v>
      </c>
      <c r="B300" s="46" t="s">
        <v>108</v>
      </c>
      <c r="C300" s="45">
        <v>295</v>
      </c>
      <c r="D300" s="45"/>
      <c r="E300" s="45">
        <f>+Tabelle1[[#This Row],['#choice]]*Tabelle1[[#This Row],[Caps]]</f>
        <v>0</v>
      </c>
      <c r="F300" s="46" t="s">
        <v>241</v>
      </c>
      <c r="G300" s="46"/>
    </row>
    <row r="301" spans="1:7" s="34" customFormat="1">
      <c r="A301" s="46" t="s">
        <v>57</v>
      </c>
      <c r="B301" s="46" t="s">
        <v>102</v>
      </c>
      <c r="C301" s="45">
        <v>90</v>
      </c>
      <c r="D301" s="45"/>
      <c r="E301" s="45">
        <f>+Tabelle1[[#This Row],['#choice]]*Tabelle1[[#This Row],[Caps]]</f>
        <v>0</v>
      </c>
      <c r="F301" s="46" t="s">
        <v>77</v>
      </c>
      <c r="G301" s="46"/>
    </row>
    <row r="302" spans="1:7" s="34" customFormat="1">
      <c r="A302" s="46" t="s">
        <v>57</v>
      </c>
      <c r="B302" s="46" t="s">
        <v>43</v>
      </c>
      <c r="C302" s="45">
        <v>110</v>
      </c>
      <c r="D302" s="45"/>
      <c r="E302" s="45">
        <f>+Tabelle1[[#This Row],['#choice]]*Tabelle1[[#This Row],[Caps]]</f>
        <v>0</v>
      </c>
      <c r="F302" s="46" t="s">
        <v>77</v>
      </c>
      <c r="G302" s="46"/>
    </row>
    <row r="303" spans="1:7" s="34" customFormat="1">
      <c r="A303" s="46" t="s">
        <v>57</v>
      </c>
      <c r="B303" s="46" t="s">
        <v>319</v>
      </c>
      <c r="C303" s="48">
        <v>95</v>
      </c>
      <c r="D303" s="45"/>
      <c r="E303" s="48">
        <f>+Tabelle1[[#This Row],['#choice]]*Tabelle1[[#This Row],[Caps]]</f>
        <v>0</v>
      </c>
      <c r="F303" s="46" t="s">
        <v>77</v>
      </c>
      <c r="G303" s="46"/>
    </row>
    <row r="304" spans="1:7" s="34" customFormat="1">
      <c r="A304" s="46" t="s">
        <v>57</v>
      </c>
      <c r="B304" s="46" t="s">
        <v>71</v>
      </c>
      <c r="C304" s="45">
        <v>100</v>
      </c>
      <c r="D304" s="45"/>
      <c r="E304" s="45">
        <f>+Tabelle1[[#This Row],['#choice]]*Tabelle1[[#This Row],[Caps]]</f>
        <v>0</v>
      </c>
      <c r="F304" s="46" t="s">
        <v>77</v>
      </c>
      <c r="G304" s="46"/>
    </row>
    <row r="305" spans="1:7" s="34" customFormat="1">
      <c r="A305" s="46" t="s">
        <v>57</v>
      </c>
      <c r="B305" s="46" t="s">
        <v>12</v>
      </c>
      <c r="C305" s="45">
        <v>35</v>
      </c>
      <c r="D305" s="45"/>
      <c r="E305" s="45">
        <f>+Tabelle1[[#This Row],['#choice]]*Tabelle1[[#This Row],[Caps]]</f>
        <v>0</v>
      </c>
      <c r="F305" s="46" t="s">
        <v>98</v>
      </c>
      <c r="G305" s="46"/>
    </row>
    <row r="306" spans="1:7" s="34" customFormat="1">
      <c r="A306" s="46" t="s">
        <v>57</v>
      </c>
      <c r="B306" s="46" t="s">
        <v>47</v>
      </c>
      <c r="C306" s="45">
        <v>45</v>
      </c>
      <c r="D306" s="45"/>
      <c r="E306" s="45">
        <f>+Tabelle1[[#This Row],['#choice]]*Tabelle1[[#This Row],[Caps]]</f>
        <v>0</v>
      </c>
      <c r="F306" s="46" t="s">
        <v>48</v>
      </c>
      <c r="G306" s="46"/>
    </row>
    <row r="307" spans="1:7" s="34" customFormat="1">
      <c r="A307" s="46" t="s">
        <v>57</v>
      </c>
      <c r="B307" s="46" t="s">
        <v>109</v>
      </c>
      <c r="C307" s="45">
        <v>50</v>
      </c>
      <c r="D307" s="45"/>
      <c r="E307" s="45">
        <f>+Tabelle1[[#This Row],['#choice]]*Tabelle1[[#This Row],[Caps]]</f>
        <v>0</v>
      </c>
      <c r="F307" s="46" t="s">
        <v>113</v>
      </c>
      <c r="G307" s="46"/>
    </row>
    <row r="308" spans="1:7" s="34" customFormat="1">
      <c r="A308" s="46" t="s">
        <v>57</v>
      </c>
      <c r="B308" s="46" t="s">
        <v>33</v>
      </c>
      <c r="C308" s="45">
        <v>43</v>
      </c>
      <c r="D308" s="45"/>
      <c r="E308" s="45">
        <f>+Tabelle1[[#This Row],['#choice]]*Tabelle1[[#This Row],[Caps]]</f>
        <v>0</v>
      </c>
      <c r="F308" s="46" t="s">
        <v>98</v>
      </c>
      <c r="G308" s="46"/>
    </row>
    <row r="309" spans="1:7" s="34" customFormat="1">
      <c r="A309" s="75" t="s">
        <v>57</v>
      </c>
      <c r="B309" s="76" t="s">
        <v>403</v>
      </c>
      <c r="C309" s="78">
        <v>40</v>
      </c>
      <c r="D309" s="77"/>
      <c r="E309" s="78">
        <f>+Tabelle1[[#This Row],['#choice]]*Tabelle1[[#This Row],[Caps]]</f>
        <v>0</v>
      </c>
      <c r="F309" s="76" t="s">
        <v>404</v>
      </c>
      <c r="G309" s="75"/>
    </row>
    <row r="310" spans="1:7" s="34" customFormat="1">
      <c r="A310" s="46" t="s">
        <v>57</v>
      </c>
      <c r="B310" s="46" t="s">
        <v>3</v>
      </c>
      <c r="C310" s="45">
        <v>105</v>
      </c>
      <c r="D310" s="45"/>
      <c r="E310" s="45">
        <f>+Tabelle1[[#This Row],['#choice]]*Tabelle1[[#This Row],[Caps]]</f>
        <v>0</v>
      </c>
      <c r="F310" s="46" t="s">
        <v>98</v>
      </c>
      <c r="G310" s="46"/>
    </row>
    <row r="311" spans="1:7" s="34" customFormat="1">
      <c r="A311" s="46" t="s">
        <v>57</v>
      </c>
      <c r="B311" s="46" t="s">
        <v>26</v>
      </c>
      <c r="C311" s="45">
        <v>65</v>
      </c>
      <c r="D311" s="45"/>
      <c r="E311" s="45">
        <f>+Tabelle1[[#This Row],['#choice]]*Tabelle1[[#This Row],[Caps]]</f>
        <v>0</v>
      </c>
      <c r="F311" s="46" t="s">
        <v>98</v>
      </c>
      <c r="G311" s="46"/>
    </row>
    <row r="312" spans="1:7" s="34" customFormat="1">
      <c r="A312" s="46" t="s">
        <v>57</v>
      </c>
      <c r="B312" s="46" t="s">
        <v>30</v>
      </c>
      <c r="C312" s="45">
        <v>40</v>
      </c>
      <c r="D312" s="45"/>
      <c r="E312" s="45">
        <f>+Tabelle1[[#This Row],['#choice]]*Tabelle1[[#This Row],[Caps]]</f>
        <v>0</v>
      </c>
      <c r="F312" s="46" t="s">
        <v>98</v>
      </c>
      <c r="G312" s="46"/>
    </row>
    <row r="313" spans="1:7" s="34" customFormat="1">
      <c r="A313" s="46" t="s">
        <v>57</v>
      </c>
      <c r="B313" s="46" t="s">
        <v>72</v>
      </c>
      <c r="C313" s="45">
        <v>38</v>
      </c>
      <c r="D313" s="45"/>
      <c r="E313" s="45">
        <f>+Tabelle1[[#This Row],['#choice]]*Tabelle1[[#This Row],[Caps]]</f>
        <v>0</v>
      </c>
      <c r="F313" s="46" t="s">
        <v>98</v>
      </c>
      <c r="G313" s="46"/>
    </row>
    <row r="314" spans="1:7" s="34" customFormat="1">
      <c r="A314" s="46" t="s">
        <v>57</v>
      </c>
      <c r="B314" s="46" t="s">
        <v>304</v>
      </c>
      <c r="C314" s="45">
        <v>80</v>
      </c>
      <c r="D314" s="45"/>
      <c r="E314" s="45">
        <f>+Tabelle1[[#This Row],['#choice]]*Tabelle1[[#This Row],[Caps]]</f>
        <v>0</v>
      </c>
      <c r="F314" s="46" t="s">
        <v>98</v>
      </c>
      <c r="G314" s="46"/>
    </row>
    <row r="315" spans="1:7" s="34" customFormat="1">
      <c r="A315" s="46" t="s">
        <v>57</v>
      </c>
      <c r="B315" s="46" t="s">
        <v>29</v>
      </c>
      <c r="C315" s="45">
        <v>60</v>
      </c>
      <c r="D315" s="45"/>
      <c r="E315" s="45">
        <f>+Tabelle1[[#This Row],['#choice]]*Tabelle1[[#This Row],[Caps]]</f>
        <v>0</v>
      </c>
      <c r="F315" s="46" t="s">
        <v>98</v>
      </c>
      <c r="G315" s="46"/>
    </row>
    <row r="316" spans="1:7" s="34" customFormat="1">
      <c r="A316" s="46" t="s">
        <v>57</v>
      </c>
      <c r="B316" s="46" t="s">
        <v>45</v>
      </c>
      <c r="C316" s="45">
        <v>85</v>
      </c>
      <c r="D316" s="45"/>
      <c r="E316" s="45">
        <f>+Tabelle1[[#This Row],['#choice]]*Tabelle1[[#This Row],[Caps]]</f>
        <v>0</v>
      </c>
      <c r="F316" s="46" t="s">
        <v>95</v>
      </c>
      <c r="G316" s="46"/>
    </row>
    <row r="317" spans="1:7" s="34" customFormat="1">
      <c r="A317" s="46" t="s">
        <v>57</v>
      </c>
      <c r="B317" s="46" t="s">
        <v>0</v>
      </c>
      <c r="C317" s="45">
        <v>100</v>
      </c>
      <c r="D317" s="45"/>
      <c r="E317" s="45">
        <f>+Tabelle1[[#This Row],['#choice]]*Tabelle1[[#This Row],[Caps]]</f>
        <v>0</v>
      </c>
      <c r="F317" s="46" t="s">
        <v>98</v>
      </c>
      <c r="G317" s="46"/>
    </row>
    <row r="318" spans="1:7" s="34" customFormat="1">
      <c r="A318" s="46" t="s">
        <v>57</v>
      </c>
      <c r="B318" s="46" t="s">
        <v>50</v>
      </c>
      <c r="C318" s="48">
        <v>57</v>
      </c>
      <c r="D318" s="45"/>
      <c r="E318" s="48">
        <f>+Tabelle1[[#This Row],['#choice]]*Tabelle1[[#This Row],[Caps]]</f>
        <v>0</v>
      </c>
      <c r="F318" s="46" t="s">
        <v>98</v>
      </c>
      <c r="G318" s="46"/>
    </row>
    <row r="319" spans="1:7" s="34" customFormat="1">
      <c r="A319" s="46" t="s">
        <v>57</v>
      </c>
      <c r="B319" s="46" t="s">
        <v>328</v>
      </c>
      <c r="C319" s="48">
        <v>14</v>
      </c>
      <c r="D319" s="45"/>
      <c r="E319" s="48">
        <f>+Tabelle1[[#This Row],['#choice]]*Tabelle1[[#This Row],[Caps]]</f>
        <v>0</v>
      </c>
      <c r="F319" s="46" t="s">
        <v>329</v>
      </c>
      <c r="G319" s="46"/>
    </row>
    <row r="320" spans="1:7" s="34" customFormat="1">
      <c r="A320" s="46" t="s">
        <v>57</v>
      </c>
      <c r="B320" s="46" t="s">
        <v>49</v>
      </c>
      <c r="C320" s="48">
        <v>70</v>
      </c>
      <c r="D320" s="45"/>
      <c r="E320" s="48">
        <f>+Tabelle1[[#This Row],['#choice]]*Tabelle1[[#This Row],[Caps]]</f>
        <v>0</v>
      </c>
      <c r="F320" s="46" t="s">
        <v>94</v>
      </c>
      <c r="G320" s="46"/>
    </row>
    <row r="321" spans="1:7" s="34" customFormat="1">
      <c r="A321" s="46" t="s">
        <v>57</v>
      </c>
      <c r="B321" s="46" t="s">
        <v>16</v>
      </c>
      <c r="C321" s="45">
        <v>63</v>
      </c>
      <c r="D321" s="45"/>
      <c r="E321" s="45">
        <f>+Tabelle1[[#This Row],['#choice]]*Tabelle1[[#This Row],[Caps]]</f>
        <v>0</v>
      </c>
      <c r="F321" s="46" t="s">
        <v>79</v>
      </c>
      <c r="G321" s="46"/>
    </row>
    <row r="322" spans="1:7" s="34" customFormat="1">
      <c r="A322" s="46" t="s">
        <v>57</v>
      </c>
      <c r="B322" s="46" t="s">
        <v>15</v>
      </c>
      <c r="C322" s="48">
        <v>65</v>
      </c>
      <c r="D322" s="45"/>
      <c r="E322" s="48">
        <f>+Tabelle1[[#This Row],['#choice]]*Tabelle1[[#This Row],[Caps]]</f>
        <v>0</v>
      </c>
      <c r="F322" s="46" t="s">
        <v>79</v>
      </c>
      <c r="G322" s="46"/>
    </row>
    <row r="323" spans="1:7" s="34" customFormat="1">
      <c r="A323" s="46" t="s">
        <v>57</v>
      </c>
      <c r="B323" s="46" t="s">
        <v>73</v>
      </c>
      <c r="C323" s="48">
        <v>85</v>
      </c>
      <c r="D323" s="45"/>
      <c r="E323" s="48">
        <f>+Tabelle1[[#This Row],['#choice]]*Tabelle1[[#This Row],[Caps]]</f>
        <v>0</v>
      </c>
      <c r="F323" s="46" t="s">
        <v>98</v>
      </c>
      <c r="G323" s="46"/>
    </row>
    <row r="324" spans="1:7" s="34" customFormat="1">
      <c r="A324" s="46" t="s">
        <v>57</v>
      </c>
      <c r="B324" s="46" t="s">
        <v>22</v>
      </c>
      <c r="C324" s="45">
        <v>90</v>
      </c>
      <c r="D324" s="45"/>
      <c r="E324" s="45">
        <f>+Tabelle1[[#This Row],['#choice]]*Tabelle1[[#This Row],[Caps]]</f>
        <v>0</v>
      </c>
      <c r="F324" s="46" t="s">
        <v>98</v>
      </c>
      <c r="G324" s="46"/>
    </row>
    <row r="325" spans="1:7" s="34" customFormat="1">
      <c r="A325" s="46" t="s">
        <v>57</v>
      </c>
      <c r="B325" s="46" t="s">
        <v>21</v>
      </c>
      <c r="C325" s="48">
        <v>118</v>
      </c>
      <c r="D325" s="45"/>
      <c r="E325" s="48">
        <f>+Tabelle1[[#This Row],['#choice]]*Tabelle1[[#This Row],[Caps]]</f>
        <v>0</v>
      </c>
      <c r="F325" s="46" t="s">
        <v>98</v>
      </c>
      <c r="G325" s="46"/>
    </row>
    <row r="326" spans="1:7" s="34" customFormat="1">
      <c r="A326" s="46" t="s">
        <v>57</v>
      </c>
      <c r="B326" s="46" t="s">
        <v>40</v>
      </c>
      <c r="C326" s="45">
        <v>76</v>
      </c>
      <c r="D326" s="45"/>
      <c r="E326" s="45">
        <f>+Tabelle1[[#This Row],['#choice]]*Tabelle1[[#This Row],[Caps]]</f>
        <v>0</v>
      </c>
      <c r="F326" s="46" t="s">
        <v>98</v>
      </c>
      <c r="G326" s="46"/>
    </row>
    <row r="327" spans="1:7" s="34" customFormat="1">
      <c r="A327" s="46" t="s">
        <v>57</v>
      </c>
      <c r="B327" s="46" t="s">
        <v>38</v>
      </c>
      <c r="C327" s="45">
        <v>124</v>
      </c>
      <c r="D327" s="45"/>
      <c r="E327" s="45">
        <f>+Tabelle1[[#This Row],['#choice]]*Tabelle1[[#This Row],[Caps]]</f>
        <v>0</v>
      </c>
      <c r="F327" s="46" t="s">
        <v>107</v>
      </c>
      <c r="G327" s="46"/>
    </row>
    <row r="328" spans="1:7" s="34" customFormat="1">
      <c r="A328" s="46" t="s">
        <v>57</v>
      </c>
      <c r="B328" s="46" t="s">
        <v>129</v>
      </c>
      <c r="C328" s="45">
        <v>30</v>
      </c>
      <c r="D328" s="45"/>
      <c r="E328" s="45">
        <f>+Tabelle1[[#This Row],['#choice]]*Tabelle1[[#This Row],[Caps]]</f>
        <v>0</v>
      </c>
      <c r="F328" s="46" t="s">
        <v>132</v>
      </c>
      <c r="G328" s="46"/>
    </row>
    <row r="329" spans="1:7" s="34" customFormat="1">
      <c r="A329" s="46" t="s">
        <v>57</v>
      </c>
      <c r="B329" s="46" t="s">
        <v>97</v>
      </c>
      <c r="C329" s="48">
        <v>45</v>
      </c>
      <c r="D329" s="45"/>
      <c r="E329" s="48">
        <f>+Tabelle1[[#This Row],['#choice]]*Tabelle1[[#This Row],[Caps]]</f>
        <v>0</v>
      </c>
      <c r="F329" s="46" t="s">
        <v>98</v>
      </c>
      <c r="G329" s="46"/>
    </row>
    <row r="330" spans="1:7" s="34" customFormat="1">
      <c r="A330" s="46" t="s">
        <v>57</v>
      </c>
      <c r="B330" s="46" t="s">
        <v>384</v>
      </c>
      <c r="C330" s="48">
        <v>44</v>
      </c>
      <c r="D330" s="45"/>
      <c r="E330" s="48">
        <f>+Tabelle1[[#This Row],['#choice]]*Tabelle1[[#This Row],[Caps]]</f>
        <v>0</v>
      </c>
      <c r="F330" s="46" t="s">
        <v>98</v>
      </c>
      <c r="G330" s="46"/>
    </row>
    <row r="331" spans="1:7" s="34" customFormat="1">
      <c r="A331" s="46" t="s">
        <v>57</v>
      </c>
      <c r="B331" s="46" t="s">
        <v>324</v>
      </c>
      <c r="C331" s="48">
        <v>210</v>
      </c>
      <c r="D331" s="45"/>
      <c r="E331" s="48">
        <f>+Tabelle1[[#This Row],['#choice]]*Tabelle1[[#This Row],[Caps]]</f>
        <v>0</v>
      </c>
      <c r="F331" s="46" t="s">
        <v>326</v>
      </c>
      <c r="G331" s="46"/>
    </row>
    <row r="332" spans="1:7" s="34" customFormat="1">
      <c r="A332" s="46" t="s">
        <v>57</v>
      </c>
      <c r="B332" s="46" t="s">
        <v>110</v>
      </c>
      <c r="C332" s="45">
        <v>17</v>
      </c>
      <c r="D332" s="45"/>
      <c r="E332" s="45">
        <f>+Tabelle1[[#This Row],['#choice]]*Tabelle1[[#This Row],[Caps]]</f>
        <v>0</v>
      </c>
      <c r="F332" s="46" t="s">
        <v>114</v>
      </c>
      <c r="G332" s="46"/>
    </row>
    <row r="333" spans="1:7" s="34" customFormat="1">
      <c r="A333" s="46" t="s">
        <v>57</v>
      </c>
      <c r="B333" s="46" t="s">
        <v>242</v>
      </c>
      <c r="C333" s="48">
        <v>90</v>
      </c>
      <c r="D333" s="45"/>
      <c r="E333" s="48">
        <f>+Tabelle1[[#This Row],['#choice]]*Tabelle1[[#This Row],[Caps]]</f>
        <v>0</v>
      </c>
      <c r="F333" s="46" t="s">
        <v>240</v>
      </c>
      <c r="G333" s="46"/>
    </row>
    <row r="334" spans="1:7" s="34" customFormat="1">
      <c r="A334" s="46" t="s">
        <v>57</v>
      </c>
      <c r="B334" s="46" t="s">
        <v>320</v>
      </c>
      <c r="C334" s="48">
        <v>39</v>
      </c>
      <c r="D334" s="45"/>
      <c r="E334" s="48">
        <f>+Tabelle1[[#This Row],['#choice]]*Tabelle1[[#This Row],[Caps]]</f>
        <v>0</v>
      </c>
      <c r="F334" s="46" t="s">
        <v>98</v>
      </c>
      <c r="G334" s="46"/>
    </row>
    <row r="335" spans="1:7" s="34" customFormat="1">
      <c r="A335" s="46" t="s">
        <v>57</v>
      </c>
      <c r="B335" s="46" t="s">
        <v>383</v>
      </c>
      <c r="C335" s="48">
        <v>39</v>
      </c>
      <c r="D335" s="45"/>
      <c r="E335" s="48">
        <f>+Tabelle1[[#This Row],['#choice]]*Tabelle1[[#This Row],[Caps]]</f>
        <v>0</v>
      </c>
      <c r="F335" s="46" t="s">
        <v>98</v>
      </c>
      <c r="G335" s="46"/>
    </row>
    <row r="336" spans="1:7" s="34" customFormat="1">
      <c r="A336" s="46" t="s">
        <v>57</v>
      </c>
      <c r="B336" s="46" t="s">
        <v>401</v>
      </c>
      <c r="C336" s="48">
        <v>30</v>
      </c>
      <c r="D336" s="45"/>
      <c r="E336" s="48">
        <f>+Tabelle1[[#This Row],['#choice]]*Tabelle1[[#This Row],[Caps]]</f>
        <v>0</v>
      </c>
      <c r="F336" s="46" t="s">
        <v>402</v>
      </c>
      <c r="G336" s="46"/>
    </row>
    <row r="337" spans="1:7" s="34" customFormat="1">
      <c r="A337" s="46" t="s">
        <v>57</v>
      </c>
      <c r="B337" s="46" t="s">
        <v>41</v>
      </c>
      <c r="C337" s="45">
        <v>114</v>
      </c>
      <c r="D337" s="45"/>
      <c r="E337" s="45">
        <f>+Tabelle1[[#This Row],['#choice]]*Tabelle1[[#This Row],[Caps]]</f>
        <v>0</v>
      </c>
      <c r="F337" s="46" t="s">
        <v>98</v>
      </c>
      <c r="G337" s="46"/>
    </row>
    <row r="338" spans="1:7" s="34" customFormat="1">
      <c r="A338" s="46" t="s">
        <v>57</v>
      </c>
      <c r="B338" s="46" t="s">
        <v>52</v>
      </c>
      <c r="C338" s="48">
        <v>42</v>
      </c>
      <c r="D338" s="45"/>
      <c r="E338" s="48">
        <f>+Tabelle1[[#This Row],['#choice]]*Tabelle1[[#This Row],[Caps]]</f>
        <v>0</v>
      </c>
      <c r="F338" s="46" t="s">
        <v>98</v>
      </c>
      <c r="G338" s="46"/>
    </row>
    <row r="339" spans="1:7" s="34" customFormat="1">
      <c r="A339" s="46" t="s">
        <v>57</v>
      </c>
      <c r="B339" s="46" t="s">
        <v>321</v>
      </c>
      <c r="C339" s="48">
        <v>60</v>
      </c>
      <c r="D339" s="45"/>
      <c r="E339" s="48">
        <f>+Tabelle1[[#This Row],['#choice]]*Tabelle1[[#This Row],[Caps]]</f>
        <v>0</v>
      </c>
      <c r="F339" s="46" t="s">
        <v>98</v>
      </c>
      <c r="G339" s="46"/>
    </row>
    <row r="340" spans="1:7" s="34" customFormat="1">
      <c r="A340" s="46" t="s">
        <v>57</v>
      </c>
      <c r="B340" s="46" t="s">
        <v>385</v>
      </c>
      <c r="C340" s="48">
        <v>59</v>
      </c>
      <c r="D340" s="45"/>
      <c r="E340" s="48">
        <f>+Tabelle1[[#This Row],['#choice]]*Tabelle1[[#This Row],[Caps]]</f>
        <v>0</v>
      </c>
      <c r="F340" s="46" t="s">
        <v>98</v>
      </c>
      <c r="G340" s="46"/>
    </row>
    <row r="341" spans="1:7" s="34" customFormat="1">
      <c r="A341" s="46" t="s">
        <v>57</v>
      </c>
      <c r="B341" s="46" t="s">
        <v>131</v>
      </c>
      <c r="C341" s="45">
        <v>310</v>
      </c>
      <c r="D341" s="45"/>
      <c r="E341" s="45">
        <f>+Tabelle1[[#This Row],['#choice]]*Tabelle1[[#This Row],[Caps]]</f>
        <v>0</v>
      </c>
      <c r="F341" s="46" t="s">
        <v>239</v>
      </c>
      <c r="G341" s="46"/>
    </row>
    <row r="342" spans="1:7" s="34" customFormat="1">
      <c r="A342" s="46" t="s">
        <v>57</v>
      </c>
      <c r="B342" s="46" t="s">
        <v>53</v>
      </c>
      <c r="C342" s="45">
        <v>40</v>
      </c>
      <c r="D342" s="45"/>
      <c r="E342" s="45">
        <f>+Tabelle1[[#This Row],['#choice]]*Tabelle1[[#This Row],[Caps]]</f>
        <v>0</v>
      </c>
      <c r="F342" s="46" t="s">
        <v>98</v>
      </c>
      <c r="G342" s="46"/>
    </row>
    <row r="343" spans="1:7" s="34" customFormat="1">
      <c r="A343" s="46" t="s">
        <v>57</v>
      </c>
      <c r="B343" s="46" t="s">
        <v>406</v>
      </c>
      <c r="C343" s="48">
        <v>88</v>
      </c>
      <c r="D343" s="45"/>
      <c r="E343" s="48">
        <f>+Tabelle1[[#This Row],['#choice]]*Tabelle1[[#This Row],[Caps]]</f>
        <v>0</v>
      </c>
      <c r="F343" s="46" t="s">
        <v>98</v>
      </c>
      <c r="G343" s="46"/>
    </row>
    <row r="344" spans="1:7" s="34" customFormat="1">
      <c r="A344" s="46" t="s">
        <v>57</v>
      </c>
      <c r="B344" s="46" t="s">
        <v>37</v>
      </c>
      <c r="C344" s="48">
        <v>103</v>
      </c>
      <c r="D344" s="45"/>
      <c r="E344" s="48">
        <f>+Tabelle1[[#This Row],['#choice]]*Tabelle1[[#This Row],[Caps]]</f>
        <v>0</v>
      </c>
      <c r="F344" s="46" t="s">
        <v>98</v>
      </c>
      <c r="G344" s="46"/>
    </row>
    <row r="345" spans="1:7" s="34" customFormat="1">
      <c r="A345" s="46" t="s">
        <v>57</v>
      </c>
      <c r="B345" s="46" t="s">
        <v>303</v>
      </c>
      <c r="C345" s="48">
        <v>81</v>
      </c>
      <c r="D345" s="45"/>
      <c r="E345" s="48">
        <f>+Tabelle1[[#This Row],['#choice]]*Tabelle1[[#This Row],[Caps]]</f>
        <v>0</v>
      </c>
      <c r="F345" s="46" t="s">
        <v>98</v>
      </c>
      <c r="G345" s="46"/>
    </row>
    <row r="346" spans="1:7" s="34" customFormat="1">
      <c r="A346" s="46" t="s">
        <v>57</v>
      </c>
      <c r="B346" s="46" t="s">
        <v>35</v>
      </c>
      <c r="C346" s="48">
        <v>123</v>
      </c>
      <c r="D346" s="45"/>
      <c r="E346" s="48">
        <f>+Tabelle1[[#This Row],['#choice]]*Tabelle1[[#This Row],[Caps]]</f>
        <v>0</v>
      </c>
      <c r="F346" s="46" t="s">
        <v>104</v>
      </c>
      <c r="G346" s="46"/>
    </row>
    <row r="347" spans="1:7" s="34" customFormat="1">
      <c r="A347" s="46" t="s">
        <v>57</v>
      </c>
      <c r="B347" s="46" t="s">
        <v>318</v>
      </c>
      <c r="C347" s="48">
        <v>85</v>
      </c>
      <c r="D347" s="45"/>
      <c r="E347" s="48">
        <f>+Tabelle1[[#This Row],['#choice]]*Tabelle1[[#This Row],[Caps]]</f>
        <v>0</v>
      </c>
      <c r="F347" s="46" t="s">
        <v>98</v>
      </c>
      <c r="G347" s="46"/>
    </row>
    <row r="348" spans="1:7" s="34" customFormat="1">
      <c r="A348" s="46" t="s">
        <v>57</v>
      </c>
      <c r="B348" s="46" t="s">
        <v>44</v>
      </c>
      <c r="C348" s="48">
        <v>92</v>
      </c>
      <c r="D348" s="45"/>
      <c r="E348" s="48">
        <f>+Tabelle1[[#This Row],['#choice]]*Tabelle1[[#This Row],[Caps]]</f>
        <v>0</v>
      </c>
      <c r="F348" s="46" t="s">
        <v>98</v>
      </c>
      <c r="G348" s="46"/>
    </row>
    <row r="349" spans="1:7" s="34" customFormat="1">
      <c r="A349" s="46" t="s">
        <v>57</v>
      </c>
      <c r="B349" s="46" t="s">
        <v>10</v>
      </c>
      <c r="C349" s="45">
        <v>55</v>
      </c>
      <c r="D349" s="45"/>
      <c r="E349" s="45">
        <f>+Tabelle1[[#This Row],['#choice]]*Tabelle1[[#This Row],[Caps]]</f>
        <v>0</v>
      </c>
      <c r="F349" s="46" t="s">
        <v>11</v>
      </c>
      <c r="G349" s="46"/>
    </row>
    <row r="350" spans="1:7" s="34" customFormat="1">
      <c r="A350" s="46" t="s">
        <v>57</v>
      </c>
      <c r="B350" s="46" t="s">
        <v>93</v>
      </c>
      <c r="C350" s="45">
        <v>40</v>
      </c>
      <c r="D350" s="45"/>
      <c r="E350" s="45">
        <f>+Tabelle1[[#This Row],['#choice]]*Tabelle1[[#This Row],[Caps]]</f>
        <v>0</v>
      </c>
      <c r="F350" s="46" t="s">
        <v>98</v>
      </c>
      <c r="G350" s="46"/>
    </row>
    <row r="351" spans="1:7" s="34" customFormat="1">
      <c r="A351" s="46" t="s">
        <v>57</v>
      </c>
      <c r="B351" s="46" t="s">
        <v>382</v>
      </c>
      <c r="C351" s="48">
        <v>85</v>
      </c>
      <c r="D351" s="45"/>
      <c r="E351" s="48">
        <f>+Tabelle1[[#This Row],['#choice]]*Tabelle1[[#This Row],[Caps]]</f>
        <v>0</v>
      </c>
      <c r="F351" s="46" t="s">
        <v>98</v>
      </c>
      <c r="G351" s="46"/>
    </row>
    <row r="352" spans="1:7" s="34" customFormat="1">
      <c r="A352" s="46" t="s">
        <v>57</v>
      </c>
      <c r="B352" s="46" t="s">
        <v>42</v>
      </c>
      <c r="C352" s="48">
        <v>152</v>
      </c>
      <c r="D352" s="45"/>
      <c r="E352" s="48">
        <f>+Tabelle1[[#This Row],['#choice]]*Tabelle1[[#This Row],[Caps]]</f>
        <v>0</v>
      </c>
      <c r="F352" s="46" t="s">
        <v>98</v>
      </c>
      <c r="G352" s="46"/>
    </row>
    <row r="353" spans="1:7" s="34" customFormat="1">
      <c r="A353" s="46" t="s">
        <v>57</v>
      </c>
      <c r="B353" s="46" t="s">
        <v>397</v>
      </c>
      <c r="C353" s="45">
        <v>125</v>
      </c>
      <c r="D353" s="45"/>
      <c r="E353" s="45">
        <f>+Tabelle1[[#This Row],['#choice]]*Tabelle1[[#This Row],[Caps]]</f>
        <v>0</v>
      </c>
      <c r="F353" s="46" t="s">
        <v>398</v>
      </c>
      <c r="G353" s="46"/>
    </row>
  </sheetData>
  <mergeCells count="1">
    <mergeCell ref="A1:G1"/>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zoomScaleNormal="100" workbookViewId="0">
      <pane ySplit="6" topLeftCell="A7" activePane="bottomLeft" state="frozen"/>
      <selection pane="bottomLeft" activeCell="F7" sqref="A7:H205"/>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5" width="11" style="4" customWidth="1"/>
    <col min="6" max="7" width="11" style="4"/>
    <col min="8" max="8" width="25.83203125" style="1" customWidth="1"/>
    <col min="9" max="16384" width="11" style="1"/>
  </cols>
  <sheetData>
    <row r="1" spans="1:8" ht="30">
      <c r="A1" s="93" t="s">
        <v>369</v>
      </c>
      <c r="B1" s="93"/>
      <c r="C1" s="93"/>
      <c r="D1" s="93"/>
      <c r="E1" s="93"/>
      <c r="F1" s="93"/>
      <c r="G1" s="93"/>
      <c r="H1" s="93"/>
    </row>
    <row r="3" spans="1:8" ht="15.75" customHeight="1">
      <c r="B3" s="2" t="s">
        <v>65</v>
      </c>
      <c r="C3" s="2"/>
      <c r="D3" s="3">
        <f>+SUM(Tabelle3[Total caps])</f>
        <v>0</v>
      </c>
      <c r="G3" s="37" t="s">
        <v>160</v>
      </c>
      <c r="H3" s="3"/>
    </row>
    <row r="4" spans="1:8" ht="15.75" customHeight="1">
      <c r="B4" s="2" t="s">
        <v>66</v>
      </c>
      <c r="C4" s="2"/>
      <c r="D4" s="3">
        <f>+SUMIF(Tabelle3[Type], "UNit",Tabelle3['#Choice])</f>
        <v>0</v>
      </c>
      <c r="G4" s="1"/>
    </row>
    <row r="6" spans="1:8" s="8" customFormat="1" ht="17.5">
      <c r="A6" s="5" t="s">
        <v>55</v>
      </c>
      <c r="B6" s="6" t="s">
        <v>57</v>
      </c>
      <c r="C6" s="6" t="s">
        <v>59</v>
      </c>
      <c r="D6" s="6" t="s">
        <v>58</v>
      </c>
      <c r="E6" s="7" t="s">
        <v>64</v>
      </c>
      <c r="F6" s="7" t="s">
        <v>63</v>
      </c>
      <c r="G6" s="7" t="s">
        <v>65</v>
      </c>
      <c r="H6" s="6" t="s">
        <v>309</v>
      </c>
    </row>
    <row r="7" spans="1:8" s="12" customFormat="1" ht="14">
      <c r="A7" s="9" t="s">
        <v>60</v>
      </c>
      <c r="B7" s="10" t="s">
        <v>28</v>
      </c>
      <c r="C7" s="10" t="str">
        <f>+INDEX(Tabelle1[[Type]:[Caps]],MATCH(Tabelle3[[#This Row],[Equipment]],Tabelle1[Item],0),1)</f>
        <v>Unit</v>
      </c>
      <c r="D7" s="10" t="s">
        <v>28</v>
      </c>
      <c r="E7" s="11">
        <f>+INDEX(Tabelle1[[Type]:[Caps]],MATCH(Tabelle3[[#This Row],[Equipment]],Tabelle1[Item],0),3)</f>
        <v>105</v>
      </c>
      <c r="F7" s="11"/>
      <c r="G7" s="11">
        <f t="shared" ref="G7:G38" si="0">+F7*E7</f>
        <v>0</v>
      </c>
      <c r="H7" s="11" t="str">
        <f>+INDEX(Tabelle1[[Type]:[Basic equipment]],MATCH(Tabelle3[[#This Row],[Equipment]],Tabelle1[Item],0),6)</f>
        <v>T-60 Power Armor</v>
      </c>
    </row>
    <row r="8" spans="1:8" s="12" customFormat="1" ht="12.5">
      <c r="A8" s="13" t="s">
        <v>60</v>
      </c>
      <c r="B8" s="14" t="s">
        <v>28</v>
      </c>
      <c r="C8" s="14" t="str">
        <f>+INDEX(Tabelle1[[Type]:[Caps]],MATCH(Tabelle3[[#This Row],[Equipment]],Tabelle1[Item],0),1)</f>
        <v>Heroic</v>
      </c>
      <c r="D8" s="14" t="s">
        <v>1</v>
      </c>
      <c r="E8" s="17">
        <f>+INDEX(Tabelle1[[Type]:[Caps]],MATCH(Tabelle3[[#This Row],[Equipment]],Tabelle1[Item],0),3)</f>
        <v>60</v>
      </c>
      <c r="F8" s="15"/>
      <c r="G8" s="15">
        <f t="shared" si="0"/>
        <v>0</v>
      </c>
      <c r="H8" s="16" t="str">
        <f>+INDEX(Tabelle1[[Type]:[Basic equipment]],MATCH(Tabelle3[[#This Row],[Equipment]],Tabelle1[Item],0),6)</f>
        <v>-</v>
      </c>
    </row>
    <row r="9" spans="1:8" s="12" customFormat="1" ht="12.5">
      <c r="A9" s="13" t="s">
        <v>60</v>
      </c>
      <c r="B9" s="14" t="s">
        <v>28</v>
      </c>
      <c r="C9" s="14" t="str">
        <f>+INDEX(Tabelle1[[Type]:[Caps]],MATCH(Tabelle3[[#This Row],[Equipment]],Tabelle1[Item],0),1)</f>
        <v>Rifle</v>
      </c>
      <c r="D9" s="14" t="s">
        <v>32</v>
      </c>
      <c r="E9" s="17">
        <f>+INDEX(Tabelle1[[Type]:[Caps]],MATCH(Tabelle3[[#This Row],[Equipment]],Tabelle1[Item],0),3)</f>
        <v>30</v>
      </c>
      <c r="F9" s="15"/>
      <c r="G9" s="15">
        <f t="shared" si="0"/>
        <v>0</v>
      </c>
      <c r="H9" s="16" t="str">
        <f>+INDEX(Tabelle1[[Type]:[Basic equipment]],MATCH(Tabelle3[[#This Row],[Equipment]],Tabelle1[Item],0),6)</f>
        <v>-</v>
      </c>
    </row>
    <row r="10" spans="1:8" s="12" customFormat="1" ht="12.5">
      <c r="A10" s="13" t="s">
        <v>60</v>
      </c>
      <c r="B10" s="14" t="s">
        <v>28</v>
      </c>
      <c r="C10" s="14" t="str">
        <f>+INDEX(Tabelle1[[Type]:[Caps]],MATCH(Tabelle3[[#This Row],[Equipment]],Tabelle1[Item],0),1)</f>
        <v>Rifle</v>
      </c>
      <c r="D10" s="14" t="s">
        <v>67</v>
      </c>
      <c r="E10" s="17">
        <f>+INDEX(Tabelle1[[Type]:[Caps]],MATCH(Tabelle3[[#This Row],[Equipment]],Tabelle1[Item],0),3)</f>
        <v>14</v>
      </c>
      <c r="F10" s="15"/>
      <c r="G10" s="15">
        <f t="shared" si="0"/>
        <v>0</v>
      </c>
      <c r="H10" s="16" t="str">
        <f>+INDEX(Tabelle1[[Type]:[Basic equipment]],MATCH(Tabelle3[[#This Row],[Equipment]],Tabelle1[Item],0),6)</f>
        <v>-</v>
      </c>
    </row>
    <row r="11" spans="1:8" s="12" customFormat="1" ht="12.5">
      <c r="A11" s="13" t="s">
        <v>60</v>
      </c>
      <c r="B11" s="14" t="s">
        <v>28</v>
      </c>
      <c r="C11" s="14" t="str">
        <f>+INDEX(Tabelle1[[Type]:[Caps]],MATCH(Tabelle3[[#This Row],[Equipment]],Tabelle1[Item],0),1)</f>
        <v>Rifle</v>
      </c>
      <c r="D11" s="14" t="s">
        <v>2</v>
      </c>
      <c r="E11" s="17">
        <f>+INDEX(Tabelle1[[Type]:[Caps]],MATCH(Tabelle3[[#This Row],[Equipment]],Tabelle1[Item],0),3)</f>
        <v>10</v>
      </c>
      <c r="F11" s="15"/>
      <c r="G11" s="15">
        <f t="shared" si="0"/>
        <v>0</v>
      </c>
      <c r="H11" s="16" t="str">
        <f>+INDEX(Tabelle1[[Type]:[Basic equipment]],MATCH(Tabelle3[[#This Row],[Equipment]],Tabelle1[Item],0),6)</f>
        <v>-</v>
      </c>
    </row>
    <row r="12" spans="1:8" s="12" customFormat="1" ht="12.5">
      <c r="A12" s="13" t="s">
        <v>60</v>
      </c>
      <c r="B12" s="14" t="s">
        <v>28</v>
      </c>
      <c r="C12" s="14" t="str">
        <f>+INDEX(Tabelle1[[Type]:[Caps]],MATCH(Tabelle3[[#This Row],[Equipment]],Tabelle1[Item],0),1)</f>
        <v>Rifle</v>
      </c>
      <c r="D12" s="14" t="s">
        <v>20</v>
      </c>
      <c r="E12" s="17">
        <f>+INDEX(Tabelle1[[Type]:[Caps]],MATCH(Tabelle3[[#This Row],[Equipment]],Tabelle1[Item],0),3)</f>
        <v>8</v>
      </c>
      <c r="F12" s="15"/>
      <c r="G12" s="15">
        <f t="shared" si="0"/>
        <v>0</v>
      </c>
      <c r="H12" s="16" t="str">
        <f>+INDEX(Tabelle1[[Type]:[Basic equipment]],MATCH(Tabelle3[[#This Row],[Equipment]],Tabelle1[Item],0),6)</f>
        <v>-</v>
      </c>
    </row>
    <row r="13" spans="1:8" s="12" customFormat="1" ht="12.5">
      <c r="A13" s="13" t="s">
        <v>60</v>
      </c>
      <c r="B13" s="14" t="s">
        <v>28</v>
      </c>
      <c r="C13" s="14" t="str">
        <f>+INDEX(Tabelle1[[Type]:[Caps]],MATCH(Tabelle3[[#This Row],[Equipment]],Tabelle1[Item],0),1)</f>
        <v>Melee</v>
      </c>
      <c r="D13" s="14" t="s">
        <v>24</v>
      </c>
      <c r="E13" s="17">
        <f>+INDEX(Tabelle1[[Type]:[Caps]],MATCH(Tabelle3[[#This Row],[Equipment]],Tabelle1[Item],0),3)</f>
        <v>10</v>
      </c>
      <c r="F13" s="15"/>
      <c r="G13" s="15">
        <f t="shared" si="0"/>
        <v>0</v>
      </c>
      <c r="H13" s="16" t="str">
        <f>+INDEX(Tabelle1[[Type]:[Basic equipment]],MATCH(Tabelle3[[#This Row],[Equipment]],Tabelle1[Item],0),6)</f>
        <v>-</v>
      </c>
    </row>
    <row r="14" spans="1:8" s="12" customFormat="1" ht="12.5">
      <c r="A14" s="13" t="s">
        <v>60</v>
      </c>
      <c r="B14" s="14" t="s">
        <v>28</v>
      </c>
      <c r="C14" s="14" t="str">
        <f>+INDEX(Tabelle1[[Type]:[Caps]],MATCH(Tabelle3[[#This Row],[Equipment]],Tabelle1[Item],0),1)</f>
        <v>Melee</v>
      </c>
      <c r="D14" s="14" t="s">
        <v>254</v>
      </c>
      <c r="E14" s="17">
        <f>+INDEX(Tabelle1[[Type]:[Caps]],MATCH(Tabelle3[[#This Row],[Equipment]],Tabelle1[Item],0),3)</f>
        <v>6</v>
      </c>
      <c r="F14" s="15"/>
      <c r="G14" s="15">
        <f t="shared" si="0"/>
        <v>0</v>
      </c>
      <c r="H14" s="16" t="str">
        <f>+INDEX(Tabelle1[[Type]:[Basic equipment]],MATCH(Tabelle3[[#This Row],[Equipment]],Tabelle1[Item],0),6)</f>
        <v>-</v>
      </c>
    </row>
    <row r="15" spans="1:8" s="12" customFormat="1" ht="12.5">
      <c r="A15" s="13" t="s">
        <v>60</v>
      </c>
      <c r="B15" s="14" t="s">
        <v>28</v>
      </c>
      <c r="C15" s="14" t="str">
        <f>+INDEX(Tabelle1[[Type]:[Caps]],MATCH(Tabelle3[[#This Row],[Equipment]],Tabelle1[Item],0),1)</f>
        <v>Pistol</v>
      </c>
      <c r="D15" s="14" t="s">
        <v>84</v>
      </c>
      <c r="E15" s="17">
        <f>+INDEX(Tabelle1[[Type]:[Caps]],MATCH(Tabelle3[[#This Row],[Equipment]],Tabelle1[Item],0),3)</f>
        <v>7</v>
      </c>
      <c r="F15" s="15"/>
      <c r="G15" s="15">
        <f t="shared" si="0"/>
        <v>0</v>
      </c>
      <c r="H15" s="16" t="str">
        <f>+INDEX(Tabelle1[[Type]:[Basic equipment]],MATCH(Tabelle3[[#This Row],[Equipment]],Tabelle1[Item],0),6)</f>
        <v>-</v>
      </c>
    </row>
    <row r="16" spans="1:8" s="12" customFormat="1" ht="12.5">
      <c r="A16" s="13" t="s">
        <v>60</v>
      </c>
      <c r="B16" s="14" t="s">
        <v>28</v>
      </c>
      <c r="C16" s="14" t="str">
        <f>+INDEX(Tabelle1[[Type]:[Caps]],MATCH(Tabelle3[[#This Row],[Equipment]],Tabelle1[Item],0),1)</f>
        <v>Thrown Weapon</v>
      </c>
      <c r="D16" s="14" t="s">
        <v>89</v>
      </c>
      <c r="E16" s="17">
        <f>+INDEX(Tabelle1[[Type]:[Caps]],MATCH(Tabelle3[[#This Row],[Equipment]],Tabelle1[Item],0),3)</f>
        <v>7</v>
      </c>
      <c r="F16" s="15"/>
      <c r="G16" s="15">
        <f t="shared" si="0"/>
        <v>0</v>
      </c>
      <c r="H16" s="16" t="str">
        <f>+INDEX(Tabelle1[[Type]:[Basic equipment]],MATCH(Tabelle3[[#This Row],[Equipment]],Tabelle1[Item],0),6)</f>
        <v>-</v>
      </c>
    </row>
    <row r="17" spans="1:8" s="12" customFormat="1" ht="12.5">
      <c r="A17" s="13" t="s">
        <v>60</v>
      </c>
      <c r="B17" s="14" t="s">
        <v>28</v>
      </c>
      <c r="C17" s="14" t="str">
        <f>+INDEX(Tabelle1[[Type]:[Caps]],MATCH(Tabelle3[[#This Row],[Equipment]],Tabelle1[Item],0),1)</f>
        <v>Pistol</v>
      </c>
      <c r="D17" s="14" t="s">
        <v>299</v>
      </c>
      <c r="E17" s="17">
        <f>+INDEX(Tabelle1[[Type]:[Caps]],MATCH(Tabelle3[[#This Row],[Equipment]],Tabelle1[Item],0),3)</f>
        <v>6</v>
      </c>
      <c r="F17" s="15"/>
      <c r="G17" s="15">
        <f t="shared" si="0"/>
        <v>0</v>
      </c>
      <c r="H17" s="16" t="str">
        <f>+INDEX(Tabelle1[[Type]:[Basic equipment]],MATCH(Tabelle3[[#This Row],[Equipment]],Tabelle1[Item],0),6)</f>
        <v>-</v>
      </c>
    </row>
    <row r="18" spans="1:8" s="12" customFormat="1" ht="12.5">
      <c r="A18" s="13" t="s">
        <v>60</v>
      </c>
      <c r="B18" s="14" t="s">
        <v>28</v>
      </c>
      <c r="C18" s="14" t="str">
        <f>+INDEX(Tabelle1[[Type]:[Caps]],MATCH(Tabelle3[[#This Row],[Equipment]],Tabelle1[Item],0),1)</f>
        <v>Melee</v>
      </c>
      <c r="D18" s="14" t="s">
        <v>13</v>
      </c>
      <c r="E18" s="17">
        <f>+INDEX(Tabelle1[[Type]:[Caps]],MATCH(Tabelle3[[#This Row],[Equipment]],Tabelle1[Item],0),3)</f>
        <v>2</v>
      </c>
      <c r="F18" s="15"/>
      <c r="G18" s="15">
        <f t="shared" si="0"/>
        <v>0</v>
      </c>
      <c r="H18" s="16" t="str">
        <f>+INDEX(Tabelle1[[Type]:[Basic equipment]],MATCH(Tabelle3[[#This Row],[Equipment]],Tabelle1[Item],0),6)</f>
        <v>-</v>
      </c>
    </row>
    <row r="19" spans="1:8" s="12" customFormat="1" ht="14">
      <c r="A19" s="9" t="s">
        <v>60</v>
      </c>
      <c r="B19" s="10" t="s">
        <v>47</v>
      </c>
      <c r="C19" s="10" t="str">
        <f>+INDEX(Tabelle1[[Type]:[Caps]],MATCH(Tabelle3[[#This Row],[Equipment]],Tabelle1[Item],0),1)</f>
        <v>Unit</v>
      </c>
      <c r="D19" s="10" t="s">
        <v>47</v>
      </c>
      <c r="E19" s="11">
        <f>+INDEX(Tabelle1[[Type]:[Caps]],MATCH(Tabelle3[[#This Row],[Equipment]],Tabelle1[Item],0),3)</f>
        <v>45</v>
      </c>
      <c r="F19" s="11"/>
      <c r="G19" s="11">
        <f t="shared" si="0"/>
        <v>0</v>
      </c>
      <c r="H19" s="10" t="str">
        <f>+INDEX(Tabelle1[[Type]:[Basic equipment]],MATCH(Tabelle3[[#This Row],[Equipment]],Tabelle1[Item],0),6)</f>
        <v>Eyebot Laser</v>
      </c>
    </row>
    <row r="20" spans="1:8" s="12" customFormat="1" ht="14">
      <c r="A20" s="9" t="s">
        <v>60</v>
      </c>
      <c r="B20" s="10" t="s">
        <v>33</v>
      </c>
      <c r="C20" s="10" t="str">
        <f>+INDEX(Tabelle1[[Type]:[Caps]],MATCH(Tabelle3[[#This Row],[Equipment]],Tabelle1[Item],0),1)</f>
        <v>Unit</v>
      </c>
      <c r="D20" s="10" t="s">
        <v>33</v>
      </c>
      <c r="E20" s="11">
        <f>+INDEX(Tabelle1[[Type]:[Caps]],MATCH(Tabelle3[[#This Row],[Equipment]],Tabelle1[Item],0),3)</f>
        <v>43</v>
      </c>
      <c r="F20" s="11"/>
      <c r="G20" s="11">
        <f t="shared" si="0"/>
        <v>0</v>
      </c>
      <c r="H20" s="10" t="str">
        <f>+INDEX(Tabelle1[[Type]:[Basic equipment]],MATCH(Tabelle3[[#This Row],[Equipment]],Tabelle1[Item],0),6)</f>
        <v>-</v>
      </c>
    </row>
    <row r="21" spans="1:8" s="12" customFormat="1" ht="12.5">
      <c r="A21" s="13" t="s">
        <v>60</v>
      </c>
      <c r="B21" s="14" t="s">
        <v>33</v>
      </c>
      <c r="C21" s="14" t="str">
        <f>+INDEX(Tabelle1[[Type]:[Caps]],MATCH(Tabelle3[[#This Row],[Equipment]],Tabelle1[Item],0),1)</f>
        <v>Heroic</v>
      </c>
      <c r="D21" s="14" t="s">
        <v>1</v>
      </c>
      <c r="E21" s="17">
        <f>+INDEX(Tabelle1[[Type]:[Caps]],MATCH(Tabelle3[[#This Row],[Equipment]],Tabelle1[Item],0),3)</f>
        <v>60</v>
      </c>
      <c r="F21" s="15"/>
      <c r="G21" s="15">
        <f t="shared" si="0"/>
        <v>0</v>
      </c>
      <c r="H21" s="16" t="str">
        <f>+INDEX(Tabelle1[[Type]:[Basic equipment]],MATCH(Tabelle3[[#This Row],[Equipment]],Tabelle1[Item],0),6)</f>
        <v>-</v>
      </c>
    </row>
    <row r="22" spans="1:8" s="12" customFormat="1" ht="12.5">
      <c r="A22" s="13" t="s">
        <v>60</v>
      </c>
      <c r="B22" s="14" t="s">
        <v>33</v>
      </c>
      <c r="C22" s="14" t="str">
        <f>+INDEX(Tabelle1[[Type]:[Caps]],MATCH(Tabelle3[[#This Row],[Equipment]],Tabelle1[Item],0),1)</f>
        <v>Mine</v>
      </c>
      <c r="D22" s="14" t="s">
        <v>312</v>
      </c>
      <c r="E22" s="17">
        <f>+INDEX(Tabelle1[[Type]:[Caps]],MATCH(Tabelle3[[#This Row],[Equipment]],Tabelle1[Item],0),3)</f>
        <v>10</v>
      </c>
      <c r="F22" s="15"/>
      <c r="G22" s="15">
        <f t="shared" si="0"/>
        <v>0</v>
      </c>
      <c r="H22" s="16" t="str">
        <f>+INDEX(Tabelle1[[Type]:[Basic equipment]],MATCH(Tabelle3[[#This Row],[Equipment]],Tabelle1[Item],0),6)</f>
        <v>-</v>
      </c>
    </row>
    <row r="23" spans="1:8" s="12" customFormat="1" ht="12.5">
      <c r="A23" s="13" t="s">
        <v>60</v>
      </c>
      <c r="B23" s="14" t="s">
        <v>33</v>
      </c>
      <c r="C23" s="14" t="str">
        <f>+INDEX(Tabelle1[[Type]:[Caps]],MATCH(Tabelle3[[#This Row],[Equipment]],Tabelle1[Item],0),1)</f>
        <v>Mine</v>
      </c>
      <c r="D23" s="14" t="s">
        <v>255</v>
      </c>
      <c r="E23" s="17">
        <f>+INDEX(Tabelle1[[Type]:[Caps]],MATCH(Tabelle3[[#This Row],[Equipment]],Tabelle1[Item],0),3)</f>
        <v>5</v>
      </c>
      <c r="F23" s="15"/>
      <c r="G23" s="15">
        <f t="shared" si="0"/>
        <v>0</v>
      </c>
      <c r="H23" s="16" t="str">
        <f>+INDEX(Tabelle1[[Type]:[Basic equipment]],MATCH(Tabelle3[[#This Row],[Equipment]],Tabelle1[Item],0),6)</f>
        <v>-</v>
      </c>
    </row>
    <row r="24" spans="1:8" s="12" customFormat="1" ht="12.5">
      <c r="A24" s="13" t="s">
        <v>60</v>
      </c>
      <c r="B24" s="14" t="s">
        <v>33</v>
      </c>
      <c r="C24" s="14" t="str">
        <f>+INDEX(Tabelle1[[Type]:[Caps]],MATCH(Tabelle3[[#This Row],[Equipment]],Tabelle1[Item],0),1)</f>
        <v>Pistol</v>
      </c>
      <c r="D24" s="14" t="s">
        <v>84</v>
      </c>
      <c r="E24" s="17">
        <f>+INDEX(Tabelle1[[Type]:[Caps]],MATCH(Tabelle3[[#This Row],[Equipment]],Tabelle1[Item],0),3)</f>
        <v>7</v>
      </c>
      <c r="F24" s="15"/>
      <c r="G24" s="15">
        <f t="shared" si="0"/>
        <v>0</v>
      </c>
      <c r="H24" s="16" t="str">
        <f>+INDEX(Tabelle1[[Type]:[Basic equipment]],MATCH(Tabelle3[[#This Row],[Equipment]],Tabelle1[Item],0),6)</f>
        <v>-</v>
      </c>
    </row>
    <row r="25" spans="1:8" s="12" customFormat="1" ht="12.5">
      <c r="A25" s="13" t="s">
        <v>60</v>
      </c>
      <c r="B25" s="14" t="s">
        <v>33</v>
      </c>
      <c r="C25" s="14" t="str">
        <f>+INDEX(Tabelle1[[Type]:[Caps]],MATCH(Tabelle3[[#This Row],[Equipment]],Tabelle1[Item],0),1)</f>
        <v>Pistol</v>
      </c>
      <c r="D25" s="14" t="s">
        <v>299</v>
      </c>
      <c r="E25" s="17">
        <f>+INDEX(Tabelle1[[Type]:[Caps]],MATCH(Tabelle3[[#This Row],[Equipment]],Tabelle1[Item],0),3)</f>
        <v>6</v>
      </c>
      <c r="F25" s="15"/>
      <c r="G25" s="15">
        <f t="shared" si="0"/>
        <v>0</v>
      </c>
      <c r="H25" s="16" t="str">
        <f>+INDEX(Tabelle1[[Type]:[Basic equipment]],MATCH(Tabelle3[[#This Row],[Equipment]],Tabelle1[Item],0),6)</f>
        <v>-</v>
      </c>
    </row>
    <row r="26" spans="1:8" s="12" customFormat="1" ht="14">
      <c r="A26" s="9" t="s">
        <v>60</v>
      </c>
      <c r="B26" s="10" t="s">
        <v>26</v>
      </c>
      <c r="C26" s="10" t="str">
        <f>+INDEX(Tabelle1[[Type]:[Caps]],MATCH(Tabelle3[[#This Row],[Equipment]],Tabelle1[Item],0),1)</f>
        <v>Unit</v>
      </c>
      <c r="D26" s="10" t="s">
        <v>26</v>
      </c>
      <c r="E26" s="11">
        <f>+INDEX(Tabelle1[[Type]:[Caps]],MATCH(Tabelle3[[#This Row],[Equipment]],Tabelle1[Item],0),3)</f>
        <v>65</v>
      </c>
      <c r="F26" s="11"/>
      <c r="G26" s="11">
        <f t="shared" si="0"/>
        <v>0</v>
      </c>
      <c r="H26" s="10" t="str">
        <f>+INDEX(Tabelle1[[Type]:[Basic equipment]],MATCH(Tabelle3[[#This Row],[Equipment]],Tabelle1[Item],0),6)</f>
        <v>-</v>
      </c>
    </row>
    <row r="27" spans="1:8" s="12" customFormat="1" ht="12.5">
      <c r="A27" s="13" t="s">
        <v>60</v>
      </c>
      <c r="B27" s="14" t="s">
        <v>26</v>
      </c>
      <c r="C27" s="14" t="str">
        <f>+INDEX(Tabelle1[[Type]:[Caps]],MATCH(Tabelle3[[#This Row],[Equipment]],Tabelle1[Item],0),1)</f>
        <v>Armor</v>
      </c>
      <c r="D27" s="14" t="s">
        <v>36</v>
      </c>
      <c r="E27" s="17">
        <f>+INDEX(Tabelle1[[Type]:[Caps]],MATCH(Tabelle3[[#This Row],[Equipment]],Tabelle1[Item],0),3)</f>
        <v>72</v>
      </c>
      <c r="F27" s="15"/>
      <c r="G27" s="15">
        <f t="shared" si="0"/>
        <v>0</v>
      </c>
      <c r="H27" s="16" t="str">
        <f>+INDEX(Tabelle1[[Type]:[Basic equipment]],MATCH(Tabelle3[[#This Row],[Equipment]],Tabelle1[Item],0),6)</f>
        <v>-</v>
      </c>
    </row>
    <row r="28" spans="1:8" s="12" customFormat="1" ht="12.5">
      <c r="A28" s="13" t="s">
        <v>60</v>
      </c>
      <c r="B28" s="14" t="s">
        <v>26</v>
      </c>
      <c r="C28" s="14" t="str">
        <f>+INDEX(Tabelle1[[Type]:[Caps]],MATCH(Tabelle3[[#This Row],[Equipment]],Tabelle1[Item],0),1)</f>
        <v>Heroic</v>
      </c>
      <c r="D28" s="14" t="s">
        <v>1</v>
      </c>
      <c r="E28" s="17">
        <f>+INDEX(Tabelle1[[Type]:[Caps]],MATCH(Tabelle3[[#This Row],[Equipment]],Tabelle1[Item],0),3)</f>
        <v>60</v>
      </c>
      <c r="F28" s="15"/>
      <c r="G28" s="15">
        <f t="shared" si="0"/>
        <v>0</v>
      </c>
      <c r="H28" s="16" t="str">
        <f>+INDEX(Tabelle1[[Type]:[Basic equipment]],MATCH(Tabelle3[[#This Row],[Equipment]],Tabelle1[Item],0),6)</f>
        <v>-</v>
      </c>
    </row>
    <row r="29" spans="1:8" s="12" customFormat="1" ht="12.5">
      <c r="A29" s="13" t="s">
        <v>60</v>
      </c>
      <c r="B29" s="14" t="s">
        <v>26</v>
      </c>
      <c r="C29" s="14" t="str">
        <f>+INDEX(Tabelle1[[Type]:[Caps]],MATCH(Tabelle3[[#This Row],[Equipment]],Tabelle1[Item],0),1)</f>
        <v>Armor</v>
      </c>
      <c r="D29" s="14" t="s">
        <v>281</v>
      </c>
      <c r="E29" s="17">
        <f>+INDEX(Tabelle1[[Type]:[Caps]],MATCH(Tabelle3[[#This Row],[Equipment]],Tabelle1[Item],0),3)</f>
        <v>54</v>
      </c>
      <c r="F29" s="15"/>
      <c r="G29" s="15">
        <f t="shared" si="0"/>
        <v>0</v>
      </c>
      <c r="H29" s="16" t="str">
        <f>+INDEX(Tabelle1[[Type]:[Basic equipment]],MATCH(Tabelle3[[#This Row],[Equipment]],Tabelle1[Item],0),6)</f>
        <v>-</v>
      </c>
    </row>
    <row r="30" spans="1:8" s="12" customFormat="1" ht="12.5">
      <c r="A30" s="13" t="s">
        <v>60</v>
      </c>
      <c r="B30" s="14" t="s">
        <v>26</v>
      </c>
      <c r="C30" s="14" t="str">
        <f>+INDEX(Tabelle1[[Type]:[Caps]],MATCH(Tabelle3[[#This Row],[Equipment]],Tabelle1[Item],0),1)</f>
        <v>Armor</v>
      </c>
      <c r="D30" s="14" t="s">
        <v>68</v>
      </c>
      <c r="E30" s="17">
        <f>+INDEX(Tabelle1[[Type]:[Caps]],MATCH(Tabelle3[[#This Row],[Equipment]],Tabelle1[Item],0),3)</f>
        <v>36</v>
      </c>
      <c r="F30" s="15"/>
      <c r="G30" s="15">
        <f t="shared" si="0"/>
        <v>0</v>
      </c>
      <c r="H30" s="16" t="str">
        <f>+INDEX(Tabelle1[[Type]:[Basic equipment]],MATCH(Tabelle3[[#This Row],[Equipment]],Tabelle1[Item],0),6)</f>
        <v>-</v>
      </c>
    </row>
    <row r="31" spans="1:8" s="12" customFormat="1" ht="12.5">
      <c r="A31" s="13" t="s">
        <v>60</v>
      </c>
      <c r="B31" s="14" t="s">
        <v>26</v>
      </c>
      <c r="C31" s="14" t="str">
        <f>+INDEX(Tabelle1[[Type]:[Caps]],MATCH(Tabelle3[[#This Row],[Equipment]],Tabelle1[Item],0),1)</f>
        <v>Heavy Weapon</v>
      </c>
      <c r="D31" s="14" t="s">
        <v>5</v>
      </c>
      <c r="E31" s="17">
        <f>+INDEX(Tabelle1[[Type]:[Caps]],MATCH(Tabelle3[[#This Row],[Equipment]],Tabelle1[Item],0),3)</f>
        <v>41</v>
      </c>
      <c r="F31" s="15"/>
      <c r="G31" s="15">
        <f t="shared" si="0"/>
        <v>0</v>
      </c>
      <c r="H31" s="16" t="str">
        <f>+INDEX(Tabelle1[[Type]:[Basic equipment]],MATCH(Tabelle3[[#This Row],[Equipment]],Tabelle1[Item],0),6)</f>
        <v>-</v>
      </c>
    </row>
    <row r="32" spans="1:8" s="12" customFormat="1" ht="12.5">
      <c r="A32" s="13" t="s">
        <v>60</v>
      </c>
      <c r="B32" s="14" t="s">
        <v>26</v>
      </c>
      <c r="C32" s="14" t="str">
        <f>+INDEX(Tabelle1[[Type]:[Caps]],MATCH(Tabelle3[[#This Row],[Equipment]],Tabelle1[Item],0),1)</f>
        <v>Rifle</v>
      </c>
      <c r="D32" s="14" t="s">
        <v>32</v>
      </c>
      <c r="E32" s="17">
        <f>+INDEX(Tabelle1[[Type]:[Caps]],MATCH(Tabelle3[[#This Row],[Equipment]],Tabelle1[Item],0),3)</f>
        <v>30</v>
      </c>
      <c r="F32" s="15"/>
      <c r="G32" s="15">
        <f t="shared" si="0"/>
        <v>0</v>
      </c>
      <c r="H32" s="16" t="str">
        <f>+INDEX(Tabelle1[[Type]:[Basic equipment]],MATCH(Tabelle3[[#This Row],[Equipment]],Tabelle1[Item],0),6)</f>
        <v>-</v>
      </c>
    </row>
    <row r="33" spans="1:8" s="12" customFormat="1" ht="12.5">
      <c r="A33" s="13" t="s">
        <v>60</v>
      </c>
      <c r="B33" s="14" t="s">
        <v>26</v>
      </c>
      <c r="C33" s="14" t="str">
        <f>+INDEX(Tabelle1[[Type]:[Caps]],MATCH(Tabelle3[[#This Row],[Equipment]],Tabelle1[Item],0),1)</f>
        <v>Heavy Weapon</v>
      </c>
      <c r="D33" s="14" t="s">
        <v>76</v>
      </c>
      <c r="E33" s="17">
        <f>+INDEX(Tabelle1[[Type]:[Caps]],MATCH(Tabelle3[[#This Row],[Equipment]],Tabelle1[Item],0),3)</f>
        <v>25</v>
      </c>
      <c r="F33" s="15"/>
      <c r="G33" s="15">
        <f t="shared" si="0"/>
        <v>0</v>
      </c>
      <c r="H33" s="16" t="str">
        <f>+INDEX(Tabelle1[[Type]:[Basic equipment]],MATCH(Tabelle3[[#This Row],[Equipment]],Tabelle1[Item],0),6)</f>
        <v>-</v>
      </c>
    </row>
    <row r="34" spans="1:8" s="12" customFormat="1" ht="12.5">
      <c r="A34" s="13" t="s">
        <v>60</v>
      </c>
      <c r="B34" s="14" t="s">
        <v>26</v>
      </c>
      <c r="C34" s="14" t="str">
        <f>+INDEX(Tabelle1[[Type]:[Caps]],MATCH(Tabelle3[[#This Row],[Equipment]],Tabelle1[Item],0),1)</f>
        <v>Heavy Weapon</v>
      </c>
      <c r="D34" s="14" t="s">
        <v>25</v>
      </c>
      <c r="E34" s="17">
        <f>+INDEX(Tabelle1[[Type]:[Caps]],MATCH(Tabelle3[[#This Row],[Equipment]],Tabelle1[Item],0),3)</f>
        <v>23</v>
      </c>
      <c r="F34" s="15"/>
      <c r="G34" s="15">
        <f t="shared" si="0"/>
        <v>0</v>
      </c>
      <c r="H34" s="16" t="str">
        <f>+INDEX(Tabelle1[[Type]:[Basic equipment]],MATCH(Tabelle3[[#This Row],[Equipment]],Tabelle1[Item],0),6)</f>
        <v>-</v>
      </c>
    </row>
    <row r="35" spans="1:8" s="12" customFormat="1" ht="12.5">
      <c r="A35" s="13" t="s">
        <v>60</v>
      </c>
      <c r="B35" s="14" t="s">
        <v>26</v>
      </c>
      <c r="C35" s="14" t="str">
        <f>+INDEX(Tabelle1[[Type]:[Caps]],MATCH(Tabelle3[[#This Row],[Equipment]],Tabelle1[Item],0),1)</f>
        <v>Rifle</v>
      </c>
      <c r="D35" s="14" t="s">
        <v>336</v>
      </c>
      <c r="E35" s="17">
        <f>+INDEX(Tabelle1[[Type]:[Caps]],MATCH(Tabelle3[[#This Row],[Equipment]],Tabelle1[Item],0),3)</f>
        <v>20</v>
      </c>
      <c r="F35" s="15"/>
      <c r="G35" s="15">
        <f t="shared" si="0"/>
        <v>0</v>
      </c>
      <c r="H35" s="16" t="str">
        <f>+INDEX(Tabelle1[[Type]:[Basic equipment]],MATCH(Tabelle3[[#This Row],[Equipment]],Tabelle1[Item],0),6)</f>
        <v>-</v>
      </c>
    </row>
    <row r="36" spans="1:8" s="12" customFormat="1" ht="12.5">
      <c r="A36" s="13" t="s">
        <v>60</v>
      </c>
      <c r="B36" s="14" t="s">
        <v>26</v>
      </c>
      <c r="C36" s="14" t="str">
        <f>+INDEX(Tabelle1[[Type]:[Caps]],MATCH(Tabelle3[[#This Row],[Equipment]],Tabelle1[Item],0),1)</f>
        <v>Rifle</v>
      </c>
      <c r="D36" s="14" t="s">
        <v>67</v>
      </c>
      <c r="E36" s="17">
        <f>+INDEX(Tabelle1[[Type]:[Caps]],MATCH(Tabelle3[[#This Row],[Equipment]],Tabelle1[Item],0),3)</f>
        <v>14</v>
      </c>
      <c r="F36" s="15"/>
      <c r="G36" s="15">
        <f t="shared" si="0"/>
        <v>0</v>
      </c>
      <c r="H36" s="16" t="str">
        <f>+INDEX(Tabelle1[[Type]:[Basic equipment]],MATCH(Tabelle3[[#This Row],[Equipment]],Tabelle1[Item],0),6)</f>
        <v>-</v>
      </c>
    </row>
    <row r="37" spans="1:8" s="12" customFormat="1" ht="12.5">
      <c r="A37" s="13" t="s">
        <v>60</v>
      </c>
      <c r="B37" s="14" t="s">
        <v>26</v>
      </c>
      <c r="C37" s="14" t="str">
        <f>+INDEX(Tabelle1[[Type]:[Caps]],MATCH(Tabelle3[[#This Row],[Equipment]],Tabelle1[Item],0),1)</f>
        <v>Rifle</v>
      </c>
      <c r="D37" s="14" t="s">
        <v>2</v>
      </c>
      <c r="E37" s="17">
        <f>+INDEX(Tabelle1[[Type]:[Caps]],MATCH(Tabelle3[[#This Row],[Equipment]],Tabelle1[Item],0),3)</f>
        <v>10</v>
      </c>
      <c r="F37" s="15"/>
      <c r="G37" s="15">
        <f t="shared" si="0"/>
        <v>0</v>
      </c>
      <c r="H37" s="16" t="str">
        <f>+INDEX(Tabelle1[[Type]:[Basic equipment]],MATCH(Tabelle3[[#This Row],[Equipment]],Tabelle1[Item],0),6)</f>
        <v>-</v>
      </c>
    </row>
    <row r="38" spans="1:8" s="12" customFormat="1" ht="12.5">
      <c r="A38" s="13" t="s">
        <v>60</v>
      </c>
      <c r="B38" s="14" t="s">
        <v>26</v>
      </c>
      <c r="C38" s="14" t="str">
        <f>+INDEX(Tabelle1[[Type]:[Caps]],MATCH(Tabelle3[[#This Row],[Equipment]],Tabelle1[Item],0),1)</f>
        <v>Melee</v>
      </c>
      <c r="D38" s="14" t="s">
        <v>24</v>
      </c>
      <c r="E38" s="17">
        <f>+INDEX(Tabelle1[[Type]:[Caps]],MATCH(Tabelle3[[#This Row],[Equipment]],Tabelle1[Item],0),3)</f>
        <v>10</v>
      </c>
      <c r="F38" s="15"/>
      <c r="G38" s="15">
        <f t="shared" si="0"/>
        <v>0</v>
      </c>
      <c r="H38" s="16" t="str">
        <f>+INDEX(Tabelle1[[Type]:[Basic equipment]],MATCH(Tabelle3[[#This Row],[Equipment]],Tabelle1[Item],0),6)</f>
        <v>-</v>
      </c>
    </row>
    <row r="39" spans="1:8" s="12" customFormat="1" ht="12.5">
      <c r="A39" s="13" t="s">
        <v>60</v>
      </c>
      <c r="B39" s="14" t="s">
        <v>26</v>
      </c>
      <c r="C39" s="14" t="str">
        <f>+INDEX(Tabelle1[[Type]:[Caps]],MATCH(Tabelle3[[#This Row],[Equipment]],Tabelle1[Item],0),1)</f>
        <v>Rifle</v>
      </c>
      <c r="D39" s="14" t="s">
        <v>20</v>
      </c>
      <c r="E39" s="17">
        <f>+INDEX(Tabelle1[[Type]:[Caps]],MATCH(Tabelle3[[#This Row],[Equipment]],Tabelle1[Item],0),3)</f>
        <v>8</v>
      </c>
      <c r="F39" s="15"/>
      <c r="G39" s="15">
        <f t="shared" ref="G39:G70" si="1">+F39*E39</f>
        <v>0</v>
      </c>
      <c r="H39" s="16" t="str">
        <f>+INDEX(Tabelle1[[Type]:[Basic equipment]],MATCH(Tabelle3[[#This Row],[Equipment]],Tabelle1[Item],0),6)</f>
        <v>-</v>
      </c>
    </row>
    <row r="40" spans="1:8" s="12" customFormat="1" ht="12.5">
      <c r="A40" s="13" t="s">
        <v>60</v>
      </c>
      <c r="B40" s="14" t="s">
        <v>26</v>
      </c>
      <c r="C40" s="14" t="str">
        <f>+INDEX(Tabelle1[[Type]:[Caps]],MATCH(Tabelle3[[#This Row],[Equipment]],Tabelle1[Item],0),1)</f>
        <v>Melee</v>
      </c>
      <c r="D40" s="14" t="s">
        <v>254</v>
      </c>
      <c r="E40" s="17">
        <f>+INDEX(Tabelle1[[Type]:[Caps]],MATCH(Tabelle3[[#This Row],[Equipment]],Tabelle1[Item],0),3)</f>
        <v>6</v>
      </c>
      <c r="F40" s="15"/>
      <c r="G40" s="15">
        <f t="shared" si="1"/>
        <v>0</v>
      </c>
      <c r="H40" s="16" t="str">
        <f>+INDEX(Tabelle1[[Type]:[Basic equipment]],MATCH(Tabelle3[[#This Row],[Equipment]],Tabelle1[Item],0),6)</f>
        <v>-</v>
      </c>
    </row>
    <row r="41" spans="1:8" s="12" customFormat="1" ht="12.5">
      <c r="A41" s="13" t="s">
        <v>60</v>
      </c>
      <c r="B41" s="14" t="s">
        <v>26</v>
      </c>
      <c r="C41" s="14" t="str">
        <f>+INDEX(Tabelle1[[Type]:[Caps]],MATCH(Tabelle3[[#This Row],[Equipment]],Tabelle1[Item],0),1)</f>
        <v>Pistol</v>
      </c>
      <c r="D41" s="14" t="s">
        <v>84</v>
      </c>
      <c r="E41" s="17">
        <f>+INDEX(Tabelle1[[Type]:[Caps]],MATCH(Tabelle3[[#This Row],[Equipment]],Tabelle1[Item],0),3)</f>
        <v>7</v>
      </c>
      <c r="F41" s="15"/>
      <c r="G41" s="15">
        <f t="shared" si="1"/>
        <v>0</v>
      </c>
      <c r="H41" s="16" t="str">
        <f>+INDEX(Tabelle1[[Type]:[Basic equipment]],MATCH(Tabelle3[[#This Row],[Equipment]],Tabelle1[Item],0),6)</f>
        <v>-</v>
      </c>
    </row>
    <row r="42" spans="1:8" s="12" customFormat="1" ht="12.5">
      <c r="A42" s="13" t="s">
        <v>60</v>
      </c>
      <c r="B42" s="14" t="s">
        <v>26</v>
      </c>
      <c r="C42" s="14" t="str">
        <f>+INDEX(Tabelle1[[Type]:[Caps]],MATCH(Tabelle3[[#This Row],[Equipment]],Tabelle1[Item],0),1)</f>
        <v>Thrown Weapon</v>
      </c>
      <c r="D42" s="14" t="s">
        <v>88</v>
      </c>
      <c r="E42" s="17">
        <f>+INDEX(Tabelle1[[Type]:[Caps]],MATCH(Tabelle3[[#This Row],[Equipment]],Tabelle1[Item],0),3)</f>
        <v>7</v>
      </c>
      <c r="F42" s="15"/>
      <c r="G42" s="15">
        <f t="shared" si="1"/>
        <v>0</v>
      </c>
      <c r="H42" s="16" t="str">
        <f>+INDEX(Tabelle1[[Type]:[Basic equipment]],MATCH(Tabelle3[[#This Row],[Equipment]],Tabelle1[Item],0),6)</f>
        <v>-</v>
      </c>
    </row>
    <row r="43" spans="1:8" s="12" customFormat="1" ht="12.5">
      <c r="A43" s="13" t="s">
        <v>60</v>
      </c>
      <c r="B43" s="14" t="s">
        <v>26</v>
      </c>
      <c r="C43" s="14" t="str">
        <f>+INDEX(Tabelle1[[Type]:[Caps]],MATCH(Tabelle3[[#This Row],[Equipment]],Tabelle1[Item],0),1)</f>
        <v>Thrown Weapon</v>
      </c>
      <c r="D43" s="14" t="s">
        <v>89</v>
      </c>
      <c r="E43" s="17">
        <f>+INDEX(Tabelle1[[Type]:[Caps]],MATCH(Tabelle3[[#This Row],[Equipment]],Tabelle1[Item],0),3)</f>
        <v>7</v>
      </c>
      <c r="F43" s="15"/>
      <c r="G43" s="15">
        <f t="shared" si="1"/>
        <v>0</v>
      </c>
      <c r="H43" s="16" t="str">
        <f>+INDEX(Tabelle1[[Type]:[Basic equipment]],MATCH(Tabelle3[[#This Row],[Equipment]],Tabelle1[Item],0),6)</f>
        <v>-</v>
      </c>
    </row>
    <row r="44" spans="1:8" s="12" customFormat="1" ht="12.5">
      <c r="A44" s="13" t="s">
        <v>60</v>
      </c>
      <c r="B44" s="14" t="s">
        <v>26</v>
      </c>
      <c r="C44" s="14" t="str">
        <f>+INDEX(Tabelle1[[Type]:[Caps]],MATCH(Tabelle3[[#This Row],[Equipment]],Tabelle1[Item],0),1)</f>
        <v>Pistol</v>
      </c>
      <c r="D44" s="14" t="s">
        <v>299</v>
      </c>
      <c r="E44" s="17">
        <f>+INDEX(Tabelle1[[Type]:[Caps]],MATCH(Tabelle3[[#This Row],[Equipment]],Tabelle1[Item],0),3)</f>
        <v>6</v>
      </c>
      <c r="F44" s="15"/>
      <c r="G44" s="15">
        <f t="shared" si="1"/>
        <v>0</v>
      </c>
      <c r="H44" s="16" t="str">
        <f>+INDEX(Tabelle1[[Type]:[Basic equipment]],MATCH(Tabelle3[[#This Row],[Equipment]],Tabelle1[Item],0),6)</f>
        <v>-</v>
      </c>
    </row>
    <row r="45" spans="1:8" s="12" customFormat="1" ht="12.5">
      <c r="A45" s="13" t="s">
        <v>60</v>
      </c>
      <c r="B45" s="14" t="s">
        <v>26</v>
      </c>
      <c r="C45" s="14" t="str">
        <f>+INDEX(Tabelle1[[Type]:[Caps]],MATCH(Tabelle3[[#This Row],[Equipment]],Tabelle1[Item],0),1)</f>
        <v>Thrown Weapon</v>
      </c>
      <c r="D45" s="14" t="s">
        <v>257</v>
      </c>
      <c r="E45" s="17">
        <f>+INDEX(Tabelle1[[Type]:[Caps]],MATCH(Tabelle3[[#This Row],[Equipment]],Tabelle1[Item],0),3)</f>
        <v>4</v>
      </c>
      <c r="F45" s="15"/>
      <c r="G45" s="15">
        <f t="shared" si="1"/>
        <v>0</v>
      </c>
      <c r="H45" s="16" t="str">
        <f>+INDEX(Tabelle1[[Type]:[Basic equipment]],MATCH(Tabelle3[[#This Row],[Equipment]],Tabelle1[Item],0),6)</f>
        <v>-</v>
      </c>
    </row>
    <row r="46" spans="1:8" s="12" customFormat="1" ht="12.5">
      <c r="A46" s="13" t="s">
        <v>60</v>
      </c>
      <c r="B46" s="14" t="s">
        <v>26</v>
      </c>
      <c r="C46" s="14" t="str">
        <f>+INDEX(Tabelle1[[Type]:[Caps]],MATCH(Tabelle3[[#This Row],[Equipment]],Tabelle1[Item],0),1)</f>
        <v>Melee</v>
      </c>
      <c r="D46" s="14" t="s">
        <v>13</v>
      </c>
      <c r="E46" s="17">
        <f>+INDEX(Tabelle1[[Type]:[Caps]],MATCH(Tabelle3[[#This Row],[Equipment]],Tabelle1[Item],0),3)</f>
        <v>2</v>
      </c>
      <c r="F46" s="15"/>
      <c r="G46" s="15">
        <f t="shared" si="1"/>
        <v>0</v>
      </c>
      <c r="H46" s="16" t="str">
        <f>+INDEX(Tabelle1[[Type]:[Basic equipment]],MATCH(Tabelle3[[#This Row],[Equipment]],Tabelle1[Item],0),6)</f>
        <v>-</v>
      </c>
    </row>
    <row r="47" spans="1:8" s="12" customFormat="1" ht="14">
      <c r="A47" s="9" t="s">
        <v>60</v>
      </c>
      <c r="B47" s="10" t="s">
        <v>304</v>
      </c>
      <c r="C47" s="10" t="str">
        <f>+INDEX(Tabelle1[[Type]:[Caps]],MATCH(Tabelle3[[#This Row],[Equipment]],Tabelle1[Item],0),1)</f>
        <v>Unit</v>
      </c>
      <c r="D47" s="10" t="s">
        <v>304</v>
      </c>
      <c r="E47" s="11">
        <f>+INDEX(Tabelle1[[Type]:[Caps]],MATCH(Tabelle3[[#This Row],[Equipment]],Tabelle1[Item],0),3)</f>
        <v>80</v>
      </c>
      <c r="F47" s="11"/>
      <c r="G47" s="11">
        <f t="shared" si="1"/>
        <v>0</v>
      </c>
      <c r="H47" s="10" t="str">
        <f>+INDEX(Tabelle1[[Type]:[Basic equipment]],MATCH(Tabelle3[[#This Row],[Equipment]],Tabelle1[Item],0),6)</f>
        <v>-</v>
      </c>
    </row>
    <row r="48" spans="1:8" s="12" customFormat="1" ht="12.5">
      <c r="A48" s="13" t="s">
        <v>60</v>
      </c>
      <c r="B48" s="14" t="s">
        <v>304</v>
      </c>
      <c r="C48" s="14" t="str">
        <f>+INDEX(Tabelle1[[Type]:[Caps]],MATCH(Tabelle3[[#This Row],[Equipment]],Tabelle1[Item],0),1)</f>
        <v>Armor</v>
      </c>
      <c r="D48" s="14" t="s">
        <v>36</v>
      </c>
      <c r="E48" s="17">
        <f>+INDEX(Tabelle1[[Type]:[Caps]],MATCH(Tabelle3[[#This Row],[Equipment]],Tabelle1[Item],0),3)</f>
        <v>72</v>
      </c>
      <c r="F48" s="15"/>
      <c r="G48" s="15">
        <f t="shared" si="1"/>
        <v>0</v>
      </c>
      <c r="H48" s="16" t="str">
        <f>+INDEX(Tabelle1[[Type]:[Basic equipment]],MATCH(Tabelle3[[#This Row],[Equipment]],Tabelle1[Item],0),6)</f>
        <v>-</v>
      </c>
    </row>
    <row r="49" spans="1:8" s="12" customFormat="1" ht="12.5">
      <c r="A49" s="13" t="s">
        <v>60</v>
      </c>
      <c r="B49" s="14" t="s">
        <v>304</v>
      </c>
      <c r="C49" s="14" t="str">
        <f>+INDEX(Tabelle1[[Type]:[Caps]],MATCH(Tabelle3[[#This Row],[Equipment]],Tabelle1[Item],0),1)</f>
        <v>Heroic</v>
      </c>
      <c r="D49" s="14" t="s">
        <v>1</v>
      </c>
      <c r="E49" s="17">
        <f>+INDEX(Tabelle1[[Type]:[Caps]],MATCH(Tabelle3[[#This Row],[Equipment]],Tabelle1[Item],0),3)</f>
        <v>60</v>
      </c>
      <c r="F49" s="15"/>
      <c r="G49" s="15">
        <f t="shared" si="1"/>
        <v>0</v>
      </c>
      <c r="H49" s="16" t="str">
        <f>+INDEX(Tabelle1[[Type]:[Basic equipment]],MATCH(Tabelle3[[#This Row],[Equipment]],Tabelle1[Item],0),6)</f>
        <v>-</v>
      </c>
    </row>
    <row r="50" spans="1:8" s="12" customFormat="1" ht="12.5">
      <c r="A50" s="13" t="s">
        <v>60</v>
      </c>
      <c r="B50" s="14" t="s">
        <v>304</v>
      </c>
      <c r="C50" s="14" t="str">
        <f>+INDEX(Tabelle1[[Type]:[Caps]],MATCH(Tabelle3[[#This Row],[Equipment]],Tabelle1[Item],0),1)</f>
        <v>Armor</v>
      </c>
      <c r="D50" s="14" t="s">
        <v>281</v>
      </c>
      <c r="E50" s="17">
        <f>+INDEX(Tabelle1[[Type]:[Caps]],MATCH(Tabelle3[[#This Row],[Equipment]],Tabelle1[Item],0),3)</f>
        <v>54</v>
      </c>
      <c r="F50" s="15"/>
      <c r="G50" s="15">
        <f t="shared" si="1"/>
        <v>0</v>
      </c>
      <c r="H50" s="16" t="str">
        <f>+INDEX(Tabelle1[[Type]:[Basic equipment]],MATCH(Tabelle3[[#This Row],[Equipment]],Tabelle1[Item],0),6)</f>
        <v>-</v>
      </c>
    </row>
    <row r="51" spans="1:8" s="12" customFormat="1" ht="12.5">
      <c r="A51" s="13" t="s">
        <v>60</v>
      </c>
      <c r="B51" s="14" t="s">
        <v>304</v>
      </c>
      <c r="C51" s="14" t="str">
        <f>+INDEX(Tabelle1[[Type]:[Caps]],MATCH(Tabelle3[[#This Row],[Equipment]],Tabelle1[Item],0),1)</f>
        <v>Armor</v>
      </c>
      <c r="D51" s="14" t="s">
        <v>68</v>
      </c>
      <c r="E51" s="17">
        <f>+INDEX(Tabelle1[[Type]:[Caps]],MATCH(Tabelle3[[#This Row],[Equipment]],Tabelle1[Item],0),3)</f>
        <v>36</v>
      </c>
      <c r="F51" s="15"/>
      <c r="G51" s="15">
        <f t="shared" si="1"/>
        <v>0</v>
      </c>
      <c r="H51" s="16" t="str">
        <f>+INDEX(Tabelle1[[Type]:[Basic equipment]],MATCH(Tabelle3[[#This Row],[Equipment]],Tabelle1[Item],0),6)</f>
        <v>-</v>
      </c>
    </row>
    <row r="52" spans="1:8" s="12" customFormat="1" ht="12.5">
      <c r="A52" s="13" t="s">
        <v>60</v>
      </c>
      <c r="B52" s="14" t="s">
        <v>304</v>
      </c>
      <c r="C52" s="14" t="str">
        <f>+INDEX(Tabelle1[[Type]:[Caps]],MATCH(Tabelle3[[#This Row],[Equipment]],Tabelle1[Item],0),1)</f>
        <v>Heavy Weapon</v>
      </c>
      <c r="D52" s="14" t="s">
        <v>5</v>
      </c>
      <c r="E52" s="17">
        <f>+INDEX(Tabelle1[[Type]:[Caps]],MATCH(Tabelle3[[#This Row],[Equipment]],Tabelle1[Item],0),3)</f>
        <v>41</v>
      </c>
      <c r="F52" s="15"/>
      <c r="G52" s="15">
        <f t="shared" si="1"/>
        <v>0</v>
      </c>
      <c r="H52" s="16" t="str">
        <f>+INDEX(Tabelle1[[Type]:[Basic equipment]],MATCH(Tabelle3[[#This Row],[Equipment]],Tabelle1[Item],0),6)</f>
        <v>-</v>
      </c>
    </row>
    <row r="53" spans="1:8" s="12" customFormat="1" ht="12.5">
      <c r="A53" s="13" t="s">
        <v>60</v>
      </c>
      <c r="B53" s="14" t="s">
        <v>304</v>
      </c>
      <c r="C53" s="14" t="str">
        <f>+INDEX(Tabelle1[[Type]:[Caps]],MATCH(Tabelle3[[#This Row],[Equipment]],Tabelle1[Item],0),1)</f>
        <v>Rifle</v>
      </c>
      <c r="D53" s="14" t="s">
        <v>32</v>
      </c>
      <c r="E53" s="17">
        <f>+INDEX(Tabelle1[[Type]:[Caps]],MATCH(Tabelle3[[#This Row],[Equipment]],Tabelle1[Item],0),3)</f>
        <v>30</v>
      </c>
      <c r="F53" s="15"/>
      <c r="G53" s="15">
        <f t="shared" si="1"/>
        <v>0</v>
      </c>
      <c r="H53" s="16" t="str">
        <f>+INDEX(Tabelle1[[Type]:[Basic equipment]],MATCH(Tabelle3[[#This Row],[Equipment]],Tabelle1[Item],0),6)</f>
        <v>-</v>
      </c>
    </row>
    <row r="54" spans="1:8" s="12" customFormat="1" ht="12.5">
      <c r="A54" s="13" t="s">
        <v>60</v>
      </c>
      <c r="B54" s="14" t="s">
        <v>304</v>
      </c>
      <c r="C54" s="14" t="str">
        <f>+INDEX(Tabelle1[[Type]:[Caps]],MATCH(Tabelle3[[#This Row],[Equipment]],Tabelle1[Item],0),1)</f>
        <v>Heavy Weapon</v>
      </c>
      <c r="D54" s="14" t="s">
        <v>76</v>
      </c>
      <c r="E54" s="17">
        <f>+INDEX(Tabelle1[[Type]:[Caps]],MATCH(Tabelle3[[#This Row],[Equipment]],Tabelle1[Item],0),3)</f>
        <v>25</v>
      </c>
      <c r="F54" s="15"/>
      <c r="G54" s="15">
        <f t="shared" si="1"/>
        <v>0</v>
      </c>
      <c r="H54" s="16" t="str">
        <f>+INDEX(Tabelle1[[Type]:[Basic equipment]],MATCH(Tabelle3[[#This Row],[Equipment]],Tabelle1[Item],0),6)</f>
        <v>-</v>
      </c>
    </row>
    <row r="55" spans="1:8" s="12" customFormat="1" ht="12.5">
      <c r="A55" s="13" t="s">
        <v>60</v>
      </c>
      <c r="B55" s="14" t="s">
        <v>304</v>
      </c>
      <c r="C55" s="14" t="str">
        <f>+INDEX(Tabelle1[[Type]:[Caps]],MATCH(Tabelle3[[#This Row],[Equipment]],Tabelle1[Item],0),1)</f>
        <v>Heavy Weapon</v>
      </c>
      <c r="D55" s="14" t="s">
        <v>25</v>
      </c>
      <c r="E55" s="17">
        <f>+INDEX(Tabelle1[[Type]:[Caps]],MATCH(Tabelle3[[#This Row],[Equipment]],Tabelle1[Item],0),3)</f>
        <v>23</v>
      </c>
      <c r="F55" s="15"/>
      <c r="G55" s="15">
        <f t="shared" si="1"/>
        <v>0</v>
      </c>
      <c r="H55" s="16" t="str">
        <f>+INDEX(Tabelle1[[Type]:[Basic equipment]],MATCH(Tabelle3[[#This Row],[Equipment]],Tabelle1[Item],0),6)</f>
        <v>-</v>
      </c>
    </row>
    <row r="56" spans="1:8" s="12" customFormat="1" ht="12.5">
      <c r="A56" s="13" t="s">
        <v>60</v>
      </c>
      <c r="B56" s="14" t="s">
        <v>304</v>
      </c>
      <c r="C56" s="14" t="str">
        <f>+INDEX(Tabelle1[[Type]:[Caps]],MATCH(Tabelle3[[#This Row],[Equipment]],Tabelle1[Item],0),1)</f>
        <v>Rifle</v>
      </c>
      <c r="D56" s="14" t="s">
        <v>23</v>
      </c>
      <c r="E56" s="17">
        <f>+INDEX(Tabelle1[[Type]:[Caps]],MATCH(Tabelle3[[#This Row],[Equipment]],Tabelle1[Item],0),3)</f>
        <v>24</v>
      </c>
      <c r="F56" s="15"/>
      <c r="G56" s="15">
        <f t="shared" si="1"/>
        <v>0</v>
      </c>
      <c r="H56" s="16" t="str">
        <f>+INDEX(Tabelle1[[Type]:[Basic equipment]],MATCH(Tabelle3[[#This Row],[Equipment]],Tabelle1[Item],0),6)</f>
        <v>-</v>
      </c>
    </row>
    <row r="57" spans="1:8" s="12" customFormat="1" ht="12.5">
      <c r="A57" s="13" t="s">
        <v>60</v>
      </c>
      <c r="B57" s="14" t="s">
        <v>304</v>
      </c>
      <c r="C57" s="14" t="str">
        <f>+INDEX(Tabelle1[[Type]:[Caps]],MATCH(Tabelle3[[#This Row],[Equipment]],Tabelle1[Item],0),1)</f>
        <v>Rifle</v>
      </c>
      <c r="D57" s="14" t="s">
        <v>67</v>
      </c>
      <c r="E57" s="17">
        <f>+INDEX(Tabelle1[[Type]:[Caps]],MATCH(Tabelle3[[#This Row],[Equipment]],Tabelle1[Item],0),3)</f>
        <v>14</v>
      </c>
      <c r="F57" s="15"/>
      <c r="G57" s="15">
        <f t="shared" si="1"/>
        <v>0</v>
      </c>
      <c r="H57" s="16" t="str">
        <f>+INDEX(Tabelle1[[Type]:[Basic equipment]],MATCH(Tabelle3[[#This Row],[Equipment]],Tabelle1[Item],0),6)</f>
        <v>-</v>
      </c>
    </row>
    <row r="58" spans="1:8" s="12" customFormat="1" ht="12.5">
      <c r="A58" s="13" t="s">
        <v>60</v>
      </c>
      <c r="B58" s="14" t="s">
        <v>304</v>
      </c>
      <c r="C58" s="14" t="str">
        <f>+INDEX(Tabelle1[[Type]:[Caps]],MATCH(Tabelle3[[#This Row],[Equipment]],Tabelle1[Item],0),1)</f>
        <v>Rifle</v>
      </c>
      <c r="D58" s="14" t="s">
        <v>2</v>
      </c>
      <c r="E58" s="17">
        <f>+INDEX(Tabelle1[[Type]:[Caps]],MATCH(Tabelle3[[#This Row],[Equipment]],Tabelle1[Item],0),3)</f>
        <v>10</v>
      </c>
      <c r="F58" s="15"/>
      <c r="G58" s="15">
        <f t="shared" si="1"/>
        <v>0</v>
      </c>
      <c r="H58" s="16" t="str">
        <f>+INDEX(Tabelle1[[Type]:[Basic equipment]],MATCH(Tabelle3[[#This Row],[Equipment]],Tabelle1[Item],0),6)</f>
        <v>-</v>
      </c>
    </row>
    <row r="59" spans="1:8" s="12" customFormat="1" ht="12.5">
      <c r="A59" s="13" t="s">
        <v>60</v>
      </c>
      <c r="B59" s="14" t="s">
        <v>304</v>
      </c>
      <c r="C59" s="14" t="str">
        <f>+INDEX(Tabelle1[[Type]:[Caps]],MATCH(Tabelle3[[#This Row],[Equipment]],Tabelle1[Item],0),1)</f>
        <v>Melee</v>
      </c>
      <c r="D59" s="14" t="s">
        <v>24</v>
      </c>
      <c r="E59" s="17">
        <f>+INDEX(Tabelle1[[Type]:[Caps]],MATCH(Tabelle3[[#This Row],[Equipment]],Tabelle1[Item],0),3)</f>
        <v>10</v>
      </c>
      <c r="F59" s="15"/>
      <c r="G59" s="15">
        <f t="shared" si="1"/>
        <v>0</v>
      </c>
      <c r="H59" s="16" t="str">
        <f>+INDEX(Tabelle1[[Type]:[Basic equipment]],MATCH(Tabelle3[[#This Row],[Equipment]],Tabelle1[Item],0),6)</f>
        <v>-</v>
      </c>
    </row>
    <row r="60" spans="1:8" s="12" customFormat="1" ht="12.5">
      <c r="A60" s="13" t="s">
        <v>60</v>
      </c>
      <c r="B60" s="14" t="s">
        <v>304</v>
      </c>
      <c r="C60" s="14" t="str">
        <f>+INDEX(Tabelle1[[Type]:[Caps]],MATCH(Tabelle3[[#This Row],[Equipment]],Tabelle1[Item],0),1)</f>
        <v>Rifle</v>
      </c>
      <c r="D60" s="14" t="s">
        <v>20</v>
      </c>
      <c r="E60" s="17">
        <f>+INDEX(Tabelle1[[Type]:[Caps]],MATCH(Tabelle3[[#This Row],[Equipment]],Tabelle1[Item],0),3)</f>
        <v>8</v>
      </c>
      <c r="F60" s="15"/>
      <c r="G60" s="15">
        <f t="shared" si="1"/>
        <v>0</v>
      </c>
      <c r="H60" s="16" t="str">
        <f>+INDEX(Tabelle1[[Type]:[Basic equipment]],MATCH(Tabelle3[[#This Row],[Equipment]],Tabelle1[Item],0),6)</f>
        <v>-</v>
      </c>
    </row>
    <row r="61" spans="1:8" s="12" customFormat="1" ht="12.5">
      <c r="A61" s="13" t="s">
        <v>60</v>
      </c>
      <c r="B61" s="14" t="s">
        <v>304</v>
      </c>
      <c r="C61" s="14" t="str">
        <f>+INDEX(Tabelle1[[Type]:[Caps]],MATCH(Tabelle3[[#This Row],[Equipment]],Tabelle1[Item],0),1)</f>
        <v>Melee</v>
      </c>
      <c r="D61" s="14" t="s">
        <v>254</v>
      </c>
      <c r="E61" s="17">
        <f>+INDEX(Tabelle1[[Type]:[Caps]],MATCH(Tabelle3[[#This Row],[Equipment]],Tabelle1[Item],0),3)</f>
        <v>6</v>
      </c>
      <c r="F61" s="15"/>
      <c r="G61" s="15">
        <f t="shared" si="1"/>
        <v>0</v>
      </c>
      <c r="H61" s="16" t="str">
        <f>+INDEX(Tabelle1[[Type]:[Basic equipment]],MATCH(Tabelle3[[#This Row],[Equipment]],Tabelle1[Item],0),6)</f>
        <v>-</v>
      </c>
    </row>
    <row r="62" spans="1:8" s="12" customFormat="1" ht="12.5">
      <c r="A62" s="13" t="s">
        <v>60</v>
      </c>
      <c r="B62" s="14" t="s">
        <v>304</v>
      </c>
      <c r="C62" s="14" t="str">
        <f>+INDEX(Tabelle1[[Type]:[Caps]],MATCH(Tabelle3[[#This Row],[Equipment]],Tabelle1[Item],0),1)</f>
        <v>Pistol</v>
      </c>
      <c r="D62" s="14" t="s">
        <v>84</v>
      </c>
      <c r="E62" s="17">
        <f>+INDEX(Tabelle1[[Type]:[Caps]],MATCH(Tabelle3[[#This Row],[Equipment]],Tabelle1[Item],0),3)</f>
        <v>7</v>
      </c>
      <c r="F62" s="15"/>
      <c r="G62" s="15">
        <f t="shared" si="1"/>
        <v>0</v>
      </c>
      <c r="H62" s="16" t="str">
        <f>+INDEX(Tabelle1[[Type]:[Basic equipment]],MATCH(Tabelle3[[#This Row],[Equipment]],Tabelle1[Item],0),6)</f>
        <v>-</v>
      </c>
    </row>
    <row r="63" spans="1:8" s="12" customFormat="1" ht="12.5">
      <c r="A63" s="13" t="s">
        <v>60</v>
      </c>
      <c r="B63" s="14" t="s">
        <v>304</v>
      </c>
      <c r="C63" s="14" t="str">
        <f>+INDEX(Tabelle1[[Type]:[Caps]],MATCH(Tabelle3[[#This Row],[Equipment]],Tabelle1[Item],0),1)</f>
        <v>Thrown Weapon</v>
      </c>
      <c r="D63" s="14" t="s">
        <v>88</v>
      </c>
      <c r="E63" s="17">
        <f>+INDEX(Tabelle1[[Type]:[Caps]],MATCH(Tabelle3[[#This Row],[Equipment]],Tabelle1[Item],0),3)</f>
        <v>7</v>
      </c>
      <c r="F63" s="15"/>
      <c r="G63" s="15">
        <f t="shared" si="1"/>
        <v>0</v>
      </c>
      <c r="H63" s="16" t="str">
        <f>+INDEX(Tabelle1[[Type]:[Basic equipment]],MATCH(Tabelle3[[#This Row],[Equipment]],Tabelle1[Item],0),6)</f>
        <v>-</v>
      </c>
    </row>
    <row r="64" spans="1:8" s="12" customFormat="1" ht="12.5">
      <c r="A64" s="13" t="s">
        <v>60</v>
      </c>
      <c r="B64" s="14" t="s">
        <v>304</v>
      </c>
      <c r="C64" s="14" t="str">
        <f>+INDEX(Tabelle1[[Type]:[Caps]],MATCH(Tabelle3[[#This Row],[Equipment]],Tabelle1[Item],0),1)</f>
        <v>Thrown Weapon</v>
      </c>
      <c r="D64" s="14" t="s">
        <v>89</v>
      </c>
      <c r="E64" s="17">
        <f>+INDEX(Tabelle1[[Type]:[Caps]],MATCH(Tabelle3[[#This Row],[Equipment]],Tabelle1[Item],0),3)</f>
        <v>7</v>
      </c>
      <c r="F64" s="15"/>
      <c r="G64" s="15">
        <f t="shared" si="1"/>
        <v>0</v>
      </c>
      <c r="H64" s="16" t="str">
        <f>+INDEX(Tabelle1[[Type]:[Basic equipment]],MATCH(Tabelle3[[#This Row],[Equipment]],Tabelle1[Item],0),6)</f>
        <v>-</v>
      </c>
    </row>
    <row r="65" spans="1:8" s="12" customFormat="1" ht="12.5">
      <c r="A65" s="13" t="s">
        <v>60</v>
      </c>
      <c r="B65" s="14" t="s">
        <v>304</v>
      </c>
      <c r="C65" s="14" t="str">
        <f>+INDEX(Tabelle1[[Type]:[Caps]],MATCH(Tabelle3[[#This Row],[Equipment]],Tabelle1[Item],0),1)</f>
        <v>Pistol</v>
      </c>
      <c r="D65" s="14" t="s">
        <v>299</v>
      </c>
      <c r="E65" s="17">
        <f>+INDEX(Tabelle1[[Type]:[Caps]],MATCH(Tabelle3[[#This Row],[Equipment]],Tabelle1[Item],0),3)</f>
        <v>6</v>
      </c>
      <c r="F65" s="15"/>
      <c r="G65" s="15">
        <f t="shared" si="1"/>
        <v>0</v>
      </c>
      <c r="H65" s="16" t="str">
        <f>+INDEX(Tabelle1[[Type]:[Basic equipment]],MATCH(Tabelle3[[#This Row],[Equipment]],Tabelle1[Item],0),6)</f>
        <v>-</v>
      </c>
    </row>
    <row r="66" spans="1:8" s="12" customFormat="1" ht="12.5">
      <c r="A66" s="13" t="s">
        <v>60</v>
      </c>
      <c r="B66" s="14" t="s">
        <v>304</v>
      </c>
      <c r="C66" s="14" t="str">
        <f>+INDEX(Tabelle1[[Type]:[Caps]],MATCH(Tabelle3[[#This Row],[Equipment]],Tabelle1[Item],0),1)</f>
        <v>Thrown Weapon</v>
      </c>
      <c r="D66" s="14" t="s">
        <v>257</v>
      </c>
      <c r="E66" s="17">
        <f>+INDEX(Tabelle1[[Type]:[Caps]],MATCH(Tabelle3[[#This Row],[Equipment]],Tabelle1[Item],0),3)</f>
        <v>4</v>
      </c>
      <c r="F66" s="15"/>
      <c r="G66" s="15">
        <f t="shared" si="1"/>
        <v>0</v>
      </c>
      <c r="H66" s="16" t="str">
        <f>+INDEX(Tabelle1[[Type]:[Basic equipment]],MATCH(Tabelle3[[#This Row],[Equipment]],Tabelle1[Item],0),6)</f>
        <v>-</v>
      </c>
    </row>
    <row r="67" spans="1:8" s="12" customFormat="1" ht="12.5">
      <c r="A67" s="13" t="s">
        <v>60</v>
      </c>
      <c r="B67" s="14" t="s">
        <v>304</v>
      </c>
      <c r="C67" s="14" t="str">
        <f>+INDEX(Tabelle1[[Type]:[Caps]],MATCH(Tabelle3[[#This Row],[Equipment]],Tabelle1[Item],0),1)</f>
        <v>Melee</v>
      </c>
      <c r="D67" s="14" t="s">
        <v>13</v>
      </c>
      <c r="E67" s="17">
        <f>+INDEX(Tabelle1[[Type]:[Caps]],MATCH(Tabelle3[[#This Row],[Equipment]],Tabelle1[Item],0),3)</f>
        <v>2</v>
      </c>
      <c r="F67" s="15"/>
      <c r="G67" s="15">
        <f t="shared" si="1"/>
        <v>0</v>
      </c>
      <c r="H67" s="16" t="str">
        <f>+INDEX(Tabelle1[[Type]:[Basic equipment]],MATCH(Tabelle3[[#This Row],[Equipment]],Tabelle1[Item],0),6)</f>
        <v>-</v>
      </c>
    </row>
    <row r="68" spans="1:8" s="12" customFormat="1" ht="14">
      <c r="A68" s="9" t="s">
        <v>60</v>
      </c>
      <c r="B68" s="10" t="s">
        <v>30</v>
      </c>
      <c r="C68" s="10" t="str">
        <f>+INDEX(Tabelle1[[Type]:[Caps]],MATCH(Tabelle3[[#This Row],[Equipment]],Tabelle1[Item],0),1)</f>
        <v>Unit</v>
      </c>
      <c r="D68" s="10" t="s">
        <v>30</v>
      </c>
      <c r="E68" s="11">
        <f>+INDEX(Tabelle1[[Type]:[Caps]],MATCH(Tabelle3[[#This Row],[Equipment]],Tabelle1[Item],0),3)</f>
        <v>40</v>
      </c>
      <c r="F68" s="11"/>
      <c r="G68" s="11">
        <f t="shared" si="1"/>
        <v>0</v>
      </c>
      <c r="H68" s="10" t="str">
        <f>+INDEX(Tabelle1[[Type]:[Basic equipment]],MATCH(Tabelle3[[#This Row],[Equipment]],Tabelle1[Item],0),6)</f>
        <v>-</v>
      </c>
    </row>
    <row r="69" spans="1:8" s="12" customFormat="1" ht="12.5">
      <c r="A69" s="13" t="s">
        <v>60</v>
      </c>
      <c r="B69" s="14" t="s">
        <v>30</v>
      </c>
      <c r="C69" s="14" t="str">
        <f>+INDEX(Tabelle1[[Type]:[Caps]],MATCH(Tabelle3[[#This Row],[Equipment]],Tabelle1[Item],0),1)</f>
        <v>Heroic</v>
      </c>
      <c r="D69" s="14" t="s">
        <v>1</v>
      </c>
      <c r="E69" s="17">
        <f>+INDEX(Tabelle1[[Type]:[Caps]],MATCH(Tabelle3[[#This Row],[Equipment]],Tabelle1[Item],0),3)</f>
        <v>60</v>
      </c>
      <c r="F69" s="15"/>
      <c r="G69" s="15">
        <f t="shared" si="1"/>
        <v>0</v>
      </c>
      <c r="H69" s="16" t="str">
        <f>+INDEX(Tabelle1[[Type]:[Basic equipment]],MATCH(Tabelle3[[#This Row],[Equipment]],Tabelle1[Item],0),6)</f>
        <v>-</v>
      </c>
    </row>
    <row r="70" spans="1:8" s="12" customFormat="1" ht="12.5">
      <c r="A70" s="13" t="s">
        <v>60</v>
      </c>
      <c r="B70" s="14" t="s">
        <v>30</v>
      </c>
      <c r="C70" s="14" t="str">
        <f>+INDEX(Tabelle1[[Type]:[Caps]],MATCH(Tabelle3[[#This Row],[Equipment]],Tabelle1[Item],0),1)</f>
        <v>Rifle</v>
      </c>
      <c r="D70" s="14" t="s">
        <v>32</v>
      </c>
      <c r="E70" s="17">
        <f>+INDEX(Tabelle1[[Type]:[Caps]],MATCH(Tabelle3[[#This Row],[Equipment]],Tabelle1[Item],0),3)</f>
        <v>30</v>
      </c>
      <c r="F70" s="15"/>
      <c r="G70" s="15">
        <f t="shared" si="1"/>
        <v>0</v>
      </c>
      <c r="H70" s="16" t="str">
        <f>+INDEX(Tabelle1[[Type]:[Basic equipment]],MATCH(Tabelle3[[#This Row],[Equipment]],Tabelle1[Item],0),6)</f>
        <v>-</v>
      </c>
    </row>
    <row r="71" spans="1:8" s="12" customFormat="1" ht="12.5">
      <c r="A71" s="13" t="s">
        <v>60</v>
      </c>
      <c r="B71" s="14" t="s">
        <v>30</v>
      </c>
      <c r="C71" s="14" t="str">
        <f>+INDEX(Tabelle1[[Type]:[Caps]],MATCH(Tabelle3[[#This Row],[Equipment]],Tabelle1[Item],0),1)</f>
        <v>Rifle</v>
      </c>
      <c r="D71" s="14" t="s">
        <v>67</v>
      </c>
      <c r="E71" s="17">
        <f>+INDEX(Tabelle1[[Type]:[Caps]],MATCH(Tabelle3[[#This Row],[Equipment]],Tabelle1[Item],0),3)</f>
        <v>14</v>
      </c>
      <c r="F71" s="15"/>
      <c r="G71" s="15">
        <f t="shared" ref="G71:G102" si="2">+F71*E71</f>
        <v>0</v>
      </c>
      <c r="H71" s="16" t="str">
        <f>+INDEX(Tabelle1[[Type]:[Basic equipment]],MATCH(Tabelle3[[#This Row],[Equipment]],Tabelle1[Item],0),6)</f>
        <v>-</v>
      </c>
    </row>
    <row r="72" spans="1:8" s="12" customFormat="1" ht="12.5">
      <c r="A72" s="13" t="s">
        <v>60</v>
      </c>
      <c r="B72" s="14" t="s">
        <v>30</v>
      </c>
      <c r="C72" s="14" t="str">
        <f>+INDEX(Tabelle1[[Type]:[Caps]],MATCH(Tabelle3[[#This Row],[Equipment]],Tabelle1[Item],0),1)</f>
        <v>Rifle</v>
      </c>
      <c r="D72" s="14" t="s">
        <v>2</v>
      </c>
      <c r="E72" s="17">
        <f>+INDEX(Tabelle1[[Type]:[Caps]],MATCH(Tabelle3[[#This Row],[Equipment]],Tabelle1[Item],0),3)</f>
        <v>10</v>
      </c>
      <c r="F72" s="15"/>
      <c r="G72" s="15">
        <f t="shared" si="2"/>
        <v>0</v>
      </c>
      <c r="H72" s="16" t="str">
        <f>+INDEX(Tabelle1[[Type]:[Basic equipment]],MATCH(Tabelle3[[#This Row],[Equipment]],Tabelle1[Item],0),6)</f>
        <v>-</v>
      </c>
    </row>
    <row r="73" spans="1:8" s="12" customFormat="1" ht="12.5">
      <c r="A73" s="13" t="s">
        <v>60</v>
      </c>
      <c r="B73" s="14" t="s">
        <v>30</v>
      </c>
      <c r="C73" s="14" t="str">
        <f>+INDEX(Tabelle1[[Type]:[Caps]],MATCH(Tabelle3[[#This Row],[Equipment]],Tabelle1[Item],0),1)</f>
        <v>Rifle</v>
      </c>
      <c r="D73" s="14" t="s">
        <v>20</v>
      </c>
      <c r="E73" s="17">
        <f>+INDEX(Tabelle1[[Type]:[Caps]],MATCH(Tabelle3[[#This Row],[Equipment]],Tabelle1[Item],0),3)</f>
        <v>8</v>
      </c>
      <c r="F73" s="15"/>
      <c r="G73" s="15">
        <f t="shared" si="2"/>
        <v>0</v>
      </c>
      <c r="H73" s="16" t="str">
        <f>+INDEX(Tabelle1[[Type]:[Basic equipment]],MATCH(Tabelle3[[#This Row],[Equipment]],Tabelle1[Item],0),6)</f>
        <v>-</v>
      </c>
    </row>
    <row r="74" spans="1:8" s="12" customFormat="1" ht="12.5">
      <c r="A74" s="13" t="s">
        <v>60</v>
      </c>
      <c r="B74" s="14" t="s">
        <v>30</v>
      </c>
      <c r="C74" s="14" t="str">
        <f>+INDEX(Tabelle1[[Type]:[Caps]],MATCH(Tabelle3[[#This Row],[Equipment]],Tabelle1[Item],0),1)</f>
        <v>Thrown Weapon</v>
      </c>
      <c r="D74" s="14" t="s">
        <v>89</v>
      </c>
      <c r="E74" s="17">
        <f>+INDEX(Tabelle1[[Type]:[Caps]],MATCH(Tabelle3[[#This Row],[Equipment]],Tabelle1[Item],0),3)</f>
        <v>7</v>
      </c>
      <c r="F74" s="15"/>
      <c r="G74" s="15">
        <f t="shared" si="2"/>
        <v>0</v>
      </c>
      <c r="H74" s="16" t="str">
        <f>+INDEX(Tabelle1[[Type]:[Basic equipment]],MATCH(Tabelle3[[#This Row],[Equipment]],Tabelle1[Item],0),6)</f>
        <v>-</v>
      </c>
    </row>
    <row r="75" spans="1:8" s="12" customFormat="1" ht="12.5">
      <c r="A75" s="13" t="s">
        <v>60</v>
      </c>
      <c r="B75" s="14" t="s">
        <v>30</v>
      </c>
      <c r="C75" s="14" t="str">
        <f>+INDEX(Tabelle1[[Type]:[Caps]],MATCH(Tabelle3[[#This Row],[Equipment]],Tabelle1[Item],0),1)</f>
        <v>Melee</v>
      </c>
      <c r="D75" s="14" t="s">
        <v>13</v>
      </c>
      <c r="E75" s="17">
        <f>+INDEX(Tabelle1[[Type]:[Caps]],MATCH(Tabelle3[[#This Row],[Equipment]],Tabelle1[Item],0),3)</f>
        <v>2</v>
      </c>
      <c r="F75" s="15"/>
      <c r="G75" s="15">
        <f t="shared" si="2"/>
        <v>0</v>
      </c>
      <c r="H75" s="16" t="str">
        <f>+INDEX(Tabelle1[[Type]:[Basic equipment]],MATCH(Tabelle3[[#This Row],[Equipment]],Tabelle1[Item],0),6)</f>
        <v>-</v>
      </c>
    </row>
    <row r="76" spans="1:8" s="12" customFormat="1" ht="14">
      <c r="A76" s="9" t="s">
        <v>60</v>
      </c>
      <c r="B76" s="10" t="s">
        <v>72</v>
      </c>
      <c r="C76" s="10" t="str">
        <f>+INDEX(Tabelle1[[Type]:[Caps]],MATCH(Tabelle3[[#This Row],[Equipment]],Tabelle1[Item],0),1)</f>
        <v>Unit</v>
      </c>
      <c r="D76" s="10" t="s">
        <v>72</v>
      </c>
      <c r="E76" s="11">
        <f>+INDEX(Tabelle1[[Type]:[Caps]],MATCH(Tabelle3[[#This Row],[Equipment]],Tabelle1[Item],0),3)</f>
        <v>38</v>
      </c>
      <c r="F76" s="11"/>
      <c r="G76" s="11">
        <f t="shared" si="2"/>
        <v>0</v>
      </c>
      <c r="H76" s="10" t="str">
        <f>+INDEX(Tabelle1[[Type]:[Basic equipment]],MATCH(Tabelle3[[#This Row],[Equipment]],Tabelle1[Item],0),6)</f>
        <v>-</v>
      </c>
    </row>
    <row r="77" spans="1:8" s="12" customFormat="1" ht="12.5">
      <c r="A77" s="13" t="s">
        <v>60</v>
      </c>
      <c r="B77" s="14" t="s">
        <v>72</v>
      </c>
      <c r="C77" s="14" t="str">
        <f>+INDEX(Tabelle1[[Type]:[Caps]],MATCH(Tabelle3[[#This Row],[Equipment]],Tabelle1[Item],0),1)</f>
        <v>Heroic</v>
      </c>
      <c r="D77" s="14" t="s">
        <v>1</v>
      </c>
      <c r="E77" s="17">
        <f>+INDEX(Tabelle1[[Type]:[Caps]],MATCH(Tabelle3[[#This Row],[Equipment]],Tabelle1[Item],0),3)</f>
        <v>60</v>
      </c>
      <c r="F77" s="15"/>
      <c r="G77" s="15">
        <f t="shared" si="2"/>
        <v>0</v>
      </c>
      <c r="H77" s="16" t="str">
        <f>+INDEX(Tabelle1[[Type]:[Basic equipment]],MATCH(Tabelle3[[#This Row],[Equipment]],Tabelle1[Item],0),6)</f>
        <v>-</v>
      </c>
    </row>
    <row r="78" spans="1:8" s="12" customFormat="1" ht="12.5">
      <c r="A78" s="13" t="s">
        <v>60</v>
      </c>
      <c r="B78" s="14" t="s">
        <v>72</v>
      </c>
      <c r="C78" s="14" t="str">
        <f>+INDEX(Tabelle1[[Type]:[Caps]],MATCH(Tabelle3[[#This Row],[Equipment]],Tabelle1[Item],0),1)</f>
        <v>Mine</v>
      </c>
      <c r="D78" s="14" t="s">
        <v>312</v>
      </c>
      <c r="E78" s="17">
        <f>+INDEX(Tabelle1[[Type]:[Caps]],MATCH(Tabelle3[[#This Row],[Equipment]],Tabelle1[Item],0),3)</f>
        <v>10</v>
      </c>
      <c r="F78" s="15"/>
      <c r="G78" s="15">
        <f t="shared" si="2"/>
        <v>0</v>
      </c>
      <c r="H78" s="16" t="str">
        <f>+INDEX(Tabelle1[[Type]:[Basic equipment]],MATCH(Tabelle3[[#This Row],[Equipment]],Tabelle1[Item],0),6)</f>
        <v>-</v>
      </c>
    </row>
    <row r="79" spans="1:8" s="12" customFormat="1" ht="12.5">
      <c r="A79" s="13" t="s">
        <v>60</v>
      </c>
      <c r="B79" s="14" t="s">
        <v>72</v>
      </c>
      <c r="C79" s="14" t="str">
        <f>+INDEX(Tabelle1[[Type]:[Caps]],MATCH(Tabelle3[[#This Row],[Equipment]],Tabelle1[Item],0),1)</f>
        <v>Mine</v>
      </c>
      <c r="D79" s="14" t="s">
        <v>255</v>
      </c>
      <c r="E79" s="17">
        <f>+INDEX(Tabelle1[[Type]:[Caps]],MATCH(Tabelle3[[#This Row],[Equipment]],Tabelle1[Item],0),3)</f>
        <v>5</v>
      </c>
      <c r="F79" s="15"/>
      <c r="G79" s="15">
        <f t="shared" si="2"/>
        <v>0</v>
      </c>
      <c r="H79" s="16" t="str">
        <f>+INDEX(Tabelle1[[Type]:[Basic equipment]],MATCH(Tabelle3[[#This Row],[Equipment]],Tabelle1[Item],0),6)</f>
        <v>-</v>
      </c>
    </row>
    <row r="80" spans="1:8" s="12" customFormat="1" ht="12.5">
      <c r="A80" s="13" t="s">
        <v>60</v>
      </c>
      <c r="B80" s="14" t="s">
        <v>72</v>
      </c>
      <c r="C80" s="14" t="str">
        <f>+INDEX(Tabelle1[[Type]:[Caps]],MATCH(Tabelle3[[#This Row],[Equipment]],Tabelle1[Item],0),1)</f>
        <v>Melee</v>
      </c>
      <c r="D80" s="14" t="s">
        <v>24</v>
      </c>
      <c r="E80" s="17">
        <f>+INDEX(Tabelle1[[Type]:[Caps]],MATCH(Tabelle3[[#This Row],[Equipment]],Tabelle1[Item],0),3)</f>
        <v>10</v>
      </c>
      <c r="F80" s="15"/>
      <c r="G80" s="15">
        <f t="shared" si="2"/>
        <v>0</v>
      </c>
      <c r="H80" s="16" t="str">
        <f>+INDEX(Tabelle1[[Type]:[Basic equipment]],MATCH(Tabelle3[[#This Row],[Equipment]],Tabelle1[Item],0),6)</f>
        <v>-</v>
      </c>
    </row>
    <row r="81" spans="1:8" s="12" customFormat="1" ht="12.5">
      <c r="A81" s="13" t="s">
        <v>60</v>
      </c>
      <c r="B81" s="14" t="s">
        <v>72</v>
      </c>
      <c r="C81" s="14" t="str">
        <f>+INDEX(Tabelle1[[Type]:[Caps]],MATCH(Tabelle3[[#This Row],[Equipment]],Tabelle1[Item],0),1)</f>
        <v>Melee</v>
      </c>
      <c r="D81" s="14" t="s">
        <v>254</v>
      </c>
      <c r="E81" s="17">
        <f>+INDEX(Tabelle1[[Type]:[Caps]],MATCH(Tabelle3[[#This Row],[Equipment]],Tabelle1[Item],0),3)</f>
        <v>6</v>
      </c>
      <c r="F81" s="15"/>
      <c r="G81" s="15">
        <f t="shared" si="2"/>
        <v>0</v>
      </c>
      <c r="H81" s="16" t="str">
        <f>+INDEX(Tabelle1[[Type]:[Basic equipment]],MATCH(Tabelle3[[#This Row],[Equipment]],Tabelle1[Item],0),6)</f>
        <v>-</v>
      </c>
    </row>
    <row r="82" spans="1:8" s="12" customFormat="1" ht="12.5">
      <c r="A82" s="13" t="s">
        <v>60</v>
      </c>
      <c r="B82" s="14" t="s">
        <v>72</v>
      </c>
      <c r="C82" s="14" t="str">
        <f>+INDEX(Tabelle1[[Type]:[Caps]],MATCH(Tabelle3[[#This Row],[Equipment]],Tabelle1[Item],0),1)</f>
        <v>Thrown Weapon</v>
      </c>
      <c r="D82" s="14" t="s">
        <v>89</v>
      </c>
      <c r="E82" s="17">
        <f>+INDEX(Tabelle1[[Type]:[Caps]],MATCH(Tabelle3[[#This Row],[Equipment]],Tabelle1[Item],0),3)</f>
        <v>7</v>
      </c>
      <c r="F82" s="15"/>
      <c r="G82" s="15">
        <f t="shared" si="2"/>
        <v>0</v>
      </c>
      <c r="H82" s="16" t="str">
        <f>+INDEX(Tabelle1[[Type]:[Basic equipment]],MATCH(Tabelle3[[#This Row],[Equipment]],Tabelle1[Item],0),6)</f>
        <v>-</v>
      </c>
    </row>
    <row r="83" spans="1:8" s="25" customFormat="1" ht="12.5">
      <c r="A83" s="23" t="s">
        <v>60</v>
      </c>
      <c r="B83" s="24" t="s">
        <v>72</v>
      </c>
      <c r="C83" s="24" t="str">
        <f>+INDEX(Tabelle1[[Type]:[Caps]],MATCH(Tabelle3[[#This Row],[Equipment]],Tabelle1[Item],0),1)</f>
        <v>Pistol</v>
      </c>
      <c r="D83" s="24" t="s">
        <v>84</v>
      </c>
      <c r="E83" s="21">
        <f>+INDEX(Tabelle1[[Type]:[Caps]],MATCH(Tabelle3[[#This Row],[Equipment]],Tabelle1[Item],0),3)</f>
        <v>7</v>
      </c>
      <c r="F83" s="22"/>
      <c r="G83" s="22">
        <f t="shared" si="2"/>
        <v>0</v>
      </c>
      <c r="H83" s="79" t="str">
        <f>+INDEX(Tabelle1[[Type]:[Basic equipment]],MATCH(Tabelle3[[#This Row],[Equipment]],Tabelle1[Item],0),6)</f>
        <v>-</v>
      </c>
    </row>
    <row r="84" spans="1:8" s="25" customFormat="1" ht="12.5">
      <c r="A84" s="23" t="s">
        <v>60</v>
      </c>
      <c r="B84" s="24" t="s">
        <v>72</v>
      </c>
      <c r="C84" s="24" t="str">
        <f>+INDEX(Tabelle1[[Type]:[Caps]],MATCH(Tabelle3[[#This Row],[Equipment]],Tabelle1[Item],0),1)</f>
        <v>Pistol</v>
      </c>
      <c r="D84" s="24" t="s">
        <v>299</v>
      </c>
      <c r="E84" s="21">
        <f>+INDEX(Tabelle1[[Type]:[Caps]],MATCH(Tabelle3[[#This Row],[Equipment]],Tabelle1[Item],0),3)</f>
        <v>6</v>
      </c>
      <c r="F84" s="22"/>
      <c r="G84" s="22">
        <f t="shared" si="2"/>
        <v>0</v>
      </c>
      <c r="H84" s="79" t="str">
        <f>+INDEX(Tabelle1[[Type]:[Basic equipment]],MATCH(Tabelle3[[#This Row],[Equipment]],Tabelle1[Item],0),6)</f>
        <v>-</v>
      </c>
    </row>
    <row r="85" spans="1:8" s="12" customFormat="1" ht="12.5">
      <c r="A85" s="13" t="s">
        <v>60</v>
      </c>
      <c r="B85" s="14" t="s">
        <v>72</v>
      </c>
      <c r="C85" s="14" t="str">
        <f>+INDEX(Tabelle1[[Type]:[Caps]],MATCH(Tabelle3[[#This Row],[Equipment]],Tabelle1[Item],0),1)</f>
        <v>Melee</v>
      </c>
      <c r="D85" s="14" t="s">
        <v>13</v>
      </c>
      <c r="E85" s="17">
        <f>+INDEX(Tabelle1[[Type]:[Caps]],MATCH(Tabelle3[[#This Row],[Equipment]],Tabelle1[Item],0),3)</f>
        <v>2</v>
      </c>
      <c r="F85" s="15"/>
      <c r="G85" s="15">
        <f t="shared" si="2"/>
        <v>0</v>
      </c>
      <c r="H85" s="16" t="str">
        <f>+INDEX(Tabelle1[[Type]:[Basic equipment]],MATCH(Tabelle3[[#This Row],[Equipment]],Tabelle1[Item],0),6)</f>
        <v>-</v>
      </c>
    </row>
    <row r="86" spans="1:8" s="12" customFormat="1" ht="14">
      <c r="A86" s="9" t="s">
        <v>60</v>
      </c>
      <c r="B86" s="10" t="s">
        <v>29</v>
      </c>
      <c r="C86" s="10" t="str">
        <f>+INDEX(Tabelle1[[Type]:[Caps]],MATCH(Tabelle3[[#This Row],[Equipment]],Tabelle1[Item],0),1)</f>
        <v>Unit</v>
      </c>
      <c r="D86" s="10" t="s">
        <v>29</v>
      </c>
      <c r="E86" s="11">
        <f>+INDEX(Tabelle1[[Type]:[Caps]],MATCH(Tabelle3[[#This Row],[Equipment]],Tabelle1[Item],0),3)</f>
        <v>60</v>
      </c>
      <c r="F86" s="11"/>
      <c r="G86" s="11">
        <f t="shared" si="2"/>
        <v>0</v>
      </c>
      <c r="H86" s="10" t="str">
        <f>+INDEX(Tabelle1[[Type]:[Basic equipment]],MATCH(Tabelle3[[#This Row],[Equipment]],Tabelle1[Item],0),6)</f>
        <v>-</v>
      </c>
    </row>
    <row r="87" spans="1:8" s="12" customFormat="1" ht="12.5">
      <c r="A87" s="13" t="s">
        <v>60</v>
      </c>
      <c r="B87" s="14" t="s">
        <v>29</v>
      </c>
      <c r="C87" s="14" t="str">
        <f>+INDEX(Tabelle1[[Type]:[Caps]],MATCH(Tabelle3[[#This Row],[Equipment]],Tabelle1[Item],0),1)</f>
        <v>Heroic</v>
      </c>
      <c r="D87" s="14" t="s">
        <v>1</v>
      </c>
      <c r="E87" s="17">
        <f>+INDEX(Tabelle1[[Type]:[Caps]],MATCH(Tabelle3[[#This Row],[Equipment]],Tabelle1[Item],0),3)</f>
        <v>60</v>
      </c>
      <c r="F87" s="15"/>
      <c r="G87" s="15">
        <f t="shared" si="2"/>
        <v>0</v>
      </c>
      <c r="H87" s="16" t="str">
        <f>+INDEX(Tabelle1[[Type]:[Basic equipment]],MATCH(Tabelle3[[#This Row],[Equipment]],Tabelle1[Item],0),6)</f>
        <v>-</v>
      </c>
    </row>
    <row r="88" spans="1:8" s="12" customFormat="1" ht="12.5">
      <c r="A88" s="13" t="s">
        <v>60</v>
      </c>
      <c r="B88" s="14" t="s">
        <v>29</v>
      </c>
      <c r="C88" s="14" t="str">
        <f>+INDEX(Tabelle1[[Type]:[Caps]],MATCH(Tabelle3[[#This Row],[Equipment]],Tabelle1[Item],0),1)</f>
        <v>Rifle</v>
      </c>
      <c r="D88" s="14" t="s">
        <v>32</v>
      </c>
      <c r="E88" s="17">
        <f>+INDEX(Tabelle1[[Type]:[Caps]],MATCH(Tabelle3[[#This Row],[Equipment]],Tabelle1[Item],0),3)</f>
        <v>30</v>
      </c>
      <c r="F88" s="15"/>
      <c r="G88" s="15">
        <f t="shared" si="2"/>
        <v>0</v>
      </c>
      <c r="H88" s="16" t="str">
        <f>+INDEX(Tabelle1[[Type]:[Basic equipment]],MATCH(Tabelle3[[#This Row],[Equipment]],Tabelle1[Item],0),6)</f>
        <v>-</v>
      </c>
    </row>
    <row r="89" spans="1:8" s="12" customFormat="1" ht="12.5">
      <c r="A89" s="13" t="s">
        <v>60</v>
      </c>
      <c r="B89" s="14" t="s">
        <v>29</v>
      </c>
      <c r="C89" s="14" t="str">
        <f>+INDEX(Tabelle1[[Type]:[Caps]],MATCH(Tabelle3[[#This Row],[Equipment]],Tabelle1[Item],0),1)</f>
        <v>Rifle</v>
      </c>
      <c r="D89" s="14" t="s">
        <v>23</v>
      </c>
      <c r="E89" s="17">
        <f>+INDEX(Tabelle1[[Type]:[Caps]],MATCH(Tabelle3[[#This Row],[Equipment]],Tabelle1[Item],0),3)</f>
        <v>24</v>
      </c>
      <c r="F89" s="15"/>
      <c r="G89" s="15">
        <f t="shared" si="2"/>
        <v>0</v>
      </c>
      <c r="H89" s="16" t="str">
        <f>+INDEX(Tabelle1[[Type]:[Basic equipment]],MATCH(Tabelle3[[#This Row],[Equipment]],Tabelle1[Item],0),6)</f>
        <v>-</v>
      </c>
    </row>
    <row r="90" spans="1:8" s="12" customFormat="1" ht="14">
      <c r="A90" s="9" t="s">
        <v>60</v>
      </c>
      <c r="B90" s="10" t="s">
        <v>22</v>
      </c>
      <c r="C90" s="10" t="str">
        <f>+INDEX(Tabelle1[[Type]:[Caps]],MATCH(Tabelle3[[#This Row],[Equipment]],Tabelle1[Item],0),1)</f>
        <v>Unit</v>
      </c>
      <c r="D90" s="10" t="s">
        <v>22</v>
      </c>
      <c r="E90" s="11">
        <f>+INDEX(Tabelle1[[Type]:[Caps]],MATCH(Tabelle3[[#This Row],[Equipment]],Tabelle1[Item],0),3)</f>
        <v>90</v>
      </c>
      <c r="F90" s="11"/>
      <c r="G90" s="11">
        <f t="shared" si="2"/>
        <v>0</v>
      </c>
      <c r="H90" s="10" t="str">
        <f>+INDEX(Tabelle1[[Type]:[Basic equipment]],MATCH(Tabelle3[[#This Row],[Equipment]],Tabelle1[Item],0),6)</f>
        <v>-</v>
      </c>
    </row>
    <row r="91" spans="1:8" s="12" customFormat="1" ht="12.5">
      <c r="A91" s="13" t="s">
        <v>60</v>
      </c>
      <c r="B91" s="14" t="s">
        <v>22</v>
      </c>
      <c r="C91" s="14" t="str">
        <f>+INDEX(Tabelle1[[Type]:[Caps]],MATCH(Tabelle3[[#This Row],[Equipment]],Tabelle1[Item],0),1)</f>
        <v>Armor</v>
      </c>
      <c r="D91" s="14" t="s">
        <v>36</v>
      </c>
      <c r="E91" s="17">
        <f>+INDEX(Tabelle1[[Type]:[Caps]],MATCH(Tabelle3[[#This Row],[Equipment]],Tabelle1[Item],0),3)</f>
        <v>72</v>
      </c>
      <c r="F91" s="15"/>
      <c r="G91" s="15">
        <f t="shared" si="2"/>
        <v>0</v>
      </c>
      <c r="H91" s="16" t="str">
        <f>+INDEX(Tabelle1[[Type]:[Basic equipment]],MATCH(Tabelle3[[#This Row],[Equipment]],Tabelle1[Item],0),6)</f>
        <v>-</v>
      </c>
    </row>
    <row r="92" spans="1:8" s="12" customFormat="1" ht="12.5">
      <c r="A92" s="13" t="s">
        <v>60</v>
      </c>
      <c r="B92" s="14" t="s">
        <v>22</v>
      </c>
      <c r="C92" s="14" t="str">
        <f>+INDEX(Tabelle1[[Type]:[Caps]],MATCH(Tabelle3[[#This Row],[Equipment]],Tabelle1[Item],0),1)</f>
        <v>Heroic</v>
      </c>
      <c r="D92" s="14" t="s">
        <v>1</v>
      </c>
      <c r="E92" s="17">
        <f>+INDEX(Tabelle1[[Type]:[Caps]],MATCH(Tabelle3[[#This Row],[Equipment]],Tabelle1[Item],0),3)</f>
        <v>60</v>
      </c>
      <c r="F92" s="15"/>
      <c r="G92" s="15">
        <f t="shared" si="2"/>
        <v>0</v>
      </c>
      <c r="H92" s="16" t="str">
        <f>+INDEX(Tabelle1[[Type]:[Basic equipment]],MATCH(Tabelle3[[#This Row],[Equipment]],Tabelle1[Item],0),6)</f>
        <v>-</v>
      </c>
    </row>
    <row r="93" spans="1:8" s="12" customFormat="1" ht="12.5">
      <c r="A93" s="13" t="s">
        <v>60</v>
      </c>
      <c r="B93" s="14" t="s">
        <v>22</v>
      </c>
      <c r="C93" s="14" t="str">
        <f>+INDEX(Tabelle1[[Type]:[Caps]],MATCH(Tabelle3[[#This Row],[Equipment]],Tabelle1[Item],0),1)</f>
        <v>Armor</v>
      </c>
      <c r="D93" s="14" t="s">
        <v>281</v>
      </c>
      <c r="E93" s="17">
        <f>+INDEX(Tabelle1[[Type]:[Caps]],MATCH(Tabelle3[[#This Row],[Equipment]],Tabelle1[Item],0),3)</f>
        <v>54</v>
      </c>
      <c r="F93" s="15"/>
      <c r="G93" s="15">
        <f t="shared" si="2"/>
        <v>0</v>
      </c>
      <c r="H93" s="16" t="str">
        <f>+INDEX(Tabelle1[[Type]:[Basic equipment]],MATCH(Tabelle3[[#This Row],[Equipment]],Tabelle1[Item],0),6)</f>
        <v>-</v>
      </c>
    </row>
    <row r="94" spans="1:8" s="25" customFormat="1" ht="12.5">
      <c r="A94" s="23" t="s">
        <v>60</v>
      </c>
      <c r="B94" s="24" t="s">
        <v>22</v>
      </c>
      <c r="C94" s="24" t="str">
        <f>+INDEX(Tabelle1[[Type]:[Caps]],MATCH(Tabelle3[[#This Row],[Equipment]],Tabelle1[Item],0),1)</f>
        <v>Rifle</v>
      </c>
      <c r="D94" s="24" t="s">
        <v>333</v>
      </c>
      <c r="E94" s="21">
        <f>+INDEX(Tabelle1[[Type]:[Caps]],MATCH(Tabelle3[[#This Row],[Equipment]],Tabelle1[Item],0),3)</f>
        <v>47</v>
      </c>
      <c r="F94" s="22"/>
      <c r="G94" s="22">
        <f t="shared" si="2"/>
        <v>0</v>
      </c>
      <c r="H94" s="79" t="str">
        <f>+INDEX(Tabelle1[[Type]:[Basic equipment]],MATCH(Tabelle3[[#This Row],[Equipment]],Tabelle1[Item],0),6)</f>
        <v>-</v>
      </c>
    </row>
    <row r="95" spans="1:8" s="12" customFormat="1" ht="12.5">
      <c r="A95" s="13" t="s">
        <v>60</v>
      </c>
      <c r="B95" s="14" t="s">
        <v>22</v>
      </c>
      <c r="C95" s="14" t="str">
        <f>+INDEX(Tabelle1[[Type]:[Caps]],MATCH(Tabelle3[[#This Row],[Equipment]],Tabelle1[Item],0),1)</f>
        <v>Armor</v>
      </c>
      <c r="D95" s="14" t="s">
        <v>68</v>
      </c>
      <c r="E95" s="17">
        <f>+INDEX(Tabelle1[[Type]:[Caps]],MATCH(Tabelle3[[#This Row],[Equipment]],Tabelle1[Item],0),3)</f>
        <v>36</v>
      </c>
      <c r="F95" s="15"/>
      <c r="G95" s="15">
        <f t="shared" si="2"/>
        <v>0</v>
      </c>
      <c r="H95" s="16" t="str">
        <f>+INDEX(Tabelle1[[Type]:[Basic equipment]],MATCH(Tabelle3[[#This Row],[Equipment]],Tabelle1[Item],0),6)</f>
        <v>-</v>
      </c>
    </row>
    <row r="96" spans="1:8" s="12" customFormat="1" ht="12.5">
      <c r="A96" s="13" t="s">
        <v>60</v>
      </c>
      <c r="B96" s="14" t="s">
        <v>22</v>
      </c>
      <c r="C96" s="14" t="str">
        <f>+INDEX(Tabelle1[[Type]:[Caps]],MATCH(Tabelle3[[#This Row],[Equipment]],Tabelle1[Item],0),1)</f>
        <v>Heavy Weapon</v>
      </c>
      <c r="D96" s="14" t="s">
        <v>5</v>
      </c>
      <c r="E96" s="17">
        <f>+INDEX(Tabelle1[[Type]:[Caps]],MATCH(Tabelle3[[#This Row],[Equipment]],Tabelle1[Item],0),3)</f>
        <v>41</v>
      </c>
      <c r="F96" s="15"/>
      <c r="G96" s="15">
        <f t="shared" si="2"/>
        <v>0</v>
      </c>
      <c r="H96" s="16" t="str">
        <f>+INDEX(Tabelle1[[Type]:[Basic equipment]],MATCH(Tabelle3[[#This Row],[Equipment]],Tabelle1[Item],0),6)</f>
        <v>-</v>
      </c>
    </row>
    <row r="97" spans="1:8" s="12" customFormat="1" ht="12.5">
      <c r="A97" s="13" t="s">
        <v>60</v>
      </c>
      <c r="B97" s="14" t="s">
        <v>22</v>
      </c>
      <c r="C97" s="14" t="str">
        <f>+INDEX(Tabelle1[[Type]:[Caps]],MATCH(Tabelle3[[#This Row],[Equipment]],Tabelle1[Item],0),1)</f>
        <v>Rifle</v>
      </c>
      <c r="D97" s="14" t="s">
        <v>32</v>
      </c>
      <c r="E97" s="17">
        <f>+INDEX(Tabelle1[[Type]:[Caps]],MATCH(Tabelle3[[#This Row],[Equipment]],Tabelle1[Item],0),3)</f>
        <v>30</v>
      </c>
      <c r="F97" s="15"/>
      <c r="G97" s="15">
        <f t="shared" si="2"/>
        <v>0</v>
      </c>
      <c r="H97" s="16" t="str">
        <f>+INDEX(Tabelle1[[Type]:[Basic equipment]],MATCH(Tabelle3[[#This Row],[Equipment]],Tabelle1[Item],0),6)</f>
        <v>-</v>
      </c>
    </row>
    <row r="98" spans="1:8" s="12" customFormat="1" ht="12.5">
      <c r="A98" s="13" t="s">
        <v>60</v>
      </c>
      <c r="B98" s="14" t="s">
        <v>22</v>
      </c>
      <c r="C98" s="14" t="str">
        <f>+INDEX(Tabelle1[[Type]:[Caps]],MATCH(Tabelle3[[#This Row],[Equipment]],Tabelle1[Item],0),1)</f>
        <v>Melee</v>
      </c>
      <c r="D98" s="14" t="s">
        <v>4</v>
      </c>
      <c r="E98" s="17">
        <f>+INDEX(Tabelle1[[Type]:[Caps]],MATCH(Tabelle3[[#This Row],[Equipment]],Tabelle1[Item],0),3)</f>
        <v>30</v>
      </c>
      <c r="F98" s="15"/>
      <c r="G98" s="15">
        <f t="shared" si="2"/>
        <v>0</v>
      </c>
      <c r="H98" s="16" t="str">
        <f>+INDEX(Tabelle1[[Type]:[Basic equipment]],MATCH(Tabelle3[[#This Row],[Equipment]],Tabelle1[Item],0),6)</f>
        <v>-</v>
      </c>
    </row>
    <row r="99" spans="1:8" s="12" customFormat="1" ht="12.5">
      <c r="A99" s="13" t="s">
        <v>60</v>
      </c>
      <c r="B99" s="14" t="s">
        <v>22</v>
      </c>
      <c r="C99" s="14" t="str">
        <f>+INDEX(Tabelle1[[Type]:[Caps]],MATCH(Tabelle3[[#This Row],[Equipment]],Tabelle1[Item],0),1)</f>
        <v>Heavy Weapon</v>
      </c>
      <c r="D99" s="14" t="s">
        <v>76</v>
      </c>
      <c r="E99" s="17">
        <f>+INDEX(Tabelle1[[Type]:[Caps]],MATCH(Tabelle3[[#This Row],[Equipment]],Tabelle1[Item],0),3)</f>
        <v>25</v>
      </c>
      <c r="F99" s="15"/>
      <c r="G99" s="15">
        <f t="shared" si="2"/>
        <v>0</v>
      </c>
      <c r="H99" s="16" t="str">
        <f>+INDEX(Tabelle1[[Type]:[Basic equipment]],MATCH(Tabelle3[[#This Row],[Equipment]],Tabelle1[Item],0),6)</f>
        <v>-</v>
      </c>
    </row>
    <row r="100" spans="1:8" s="12" customFormat="1" ht="12.5">
      <c r="A100" s="13" t="s">
        <v>60</v>
      </c>
      <c r="B100" s="14" t="s">
        <v>22</v>
      </c>
      <c r="C100" s="14" t="str">
        <f>+INDEX(Tabelle1[[Type]:[Caps]],MATCH(Tabelle3[[#This Row],[Equipment]],Tabelle1[Item],0),1)</f>
        <v>Heavy Weapon</v>
      </c>
      <c r="D100" s="14" t="s">
        <v>25</v>
      </c>
      <c r="E100" s="17">
        <f>+INDEX(Tabelle1[[Type]:[Caps]],MATCH(Tabelle3[[#This Row],[Equipment]],Tabelle1[Item],0),3)</f>
        <v>23</v>
      </c>
      <c r="F100" s="15"/>
      <c r="G100" s="15">
        <f t="shared" si="2"/>
        <v>0</v>
      </c>
      <c r="H100" s="16" t="str">
        <f>+INDEX(Tabelle1[[Type]:[Basic equipment]],MATCH(Tabelle3[[#This Row],[Equipment]],Tabelle1[Item],0),6)</f>
        <v>-</v>
      </c>
    </row>
    <row r="101" spans="1:8" s="12" customFormat="1" ht="12.5">
      <c r="A101" s="13" t="s">
        <v>60</v>
      </c>
      <c r="B101" s="14" t="s">
        <v>22</v>
      </c>
      <c r="C101" s="14" t="str">
        <f>+INDEX(Tabelle1[[Type]:[Caps]],MATCH(Tabelle3[[#This Row],[Equipment]],Tabelle1[Item],0),1)</f>
        <v>Rifle</v>
      </c>
      <c r="D101" s="14" t="s">
        <v>23</v>
      </c>
      <c r="E101" s="17">
        <f>+INDEX(Tabelle1[[Type]:[Caps]],MATCH(Tabelle3[[#This Row],[Equipment]],Tabelle1[Item],0),3)</f>
        <v>24</v>
      </c>
      <c r="F101" s="15"/>
      <c r="G101" s="15">
        <f t="shared" si="2"/>
        <v>0</v>
      </c>
      <c r="H101" s="16" t="str">
        <f>+INDEX(Tabelle1[[Type]:[Basic equipment]],MATCH(Tabelle3[[#This Row],[Equipment]],Tabelle1[Item],0),6)</f>
        <v>-</v>
      </c>
    </row>
    <row r="102" spans="1:8" s="12" customFormat="1" ht="12.5">
      <c r="A102" s="13" t="s">
        <v>60</v>
      </c>
      <c r="B102" s="14" t="s">
        <v>22</v>
      </c>
      <c r="C102" s="14" t="str">
        <f>+INDEX(Tabelle1[[Type]:[Caps]],MATCH(Tabelle3[[#This Row],[Equipment]],Tabelle1[Item],0),1)</f>
        <v>Rifle</v>
      </c>
      <c r="D102" s="14" t="s">
        <v>67</v>
      </c>
      <c r="E102" s="17">
        <f>+INDEX(Tabelle1[[Type]:[Caps]],MATCH(Tabelle3[[#This Row],[Equipment]],Tabelle1[Item],0),3)</f>
        <v>14</v>
      </c>
      <c r="F102" s="15"/>
      <c r="G102" s="15">
        <f t="shared" si="2"/>
        <v>0</v>
      </c>
      <c r="H102" s="16" t="str">
        <f>+INDEX(Tabelle1[[Type]:[Basic equipment]],MATCH(Tabelle3[[#This Row],[Equipment]],Tabelle1[Item],0),6)</f>
        <v>-</v>
      </c>
    </row>
    <row r="103" spans="1:8" s="12" customFormat="1" ht="12.5">
      <c r="A103" s="13" t="s">
        <v>60</v>
      </c>
      <c r="B103" s="14" t="s">
        <v>22</v>
      </c>
      <c r="C103" s="14" t="str">
        <f>+INDEX(Tabelle1[[Type]:[Caps]],MATCH(Tabelle3[[#This Row],[Equipment]],Tabelle1[Item],0),1)</f>
        <v>Rifle</v>
      </c>
      <c r="D103" s="14" t="s">
        <v>2</v>
      </c>
      <c r="E103" s="17">
        <f>+INDEX(Tabelle1[[Type]:[Caps]],MATCH(Tabelle3[[#This Row],[Equipment]],Tabelle1[Item],0),3)</f>
        <v>10</v>
      </c>
      <c r="F103" s="15"/>
      <c r="G103" s="15">
        <f t="shared" ref="G103:G131" si="3">+F103*E103</f>
        <v>0</v>
      </c>
      <c r="H103" s="16" t="str">
        <f>+INDEX(Tabelle1[[Type]:[Basic equipment]],MATCH(Tabelle3[[#This Row],[Equipment]],Tabelle1[Item],0),6)</f>
        <v>-</v>
      </c>
    </row>
    <row r="104" spans="1:8" s="12" customFormat="1" ht="12.5">
      <c r="A104" s="13" t="s">
        <v>60</v>
      </c>
      <c r="B104" s="14" t="s">
        <v>22</v>
      </c>
      <c r="C104" s="14" t="str">
        <f>+INDEX(Tabelle1[[Type]:[Caps]],MATCH(Tabelle3[[#This Row],[Equipment]],Tabelle1[Item],0),1)</f>
        <v>Melee</v>
      </c>
      <c r="D104" s="14" t="s">
        <v>24</v>
      </c>
      <c r="E104" s="17">
        <f>+INDEX(Tabelle1[[Type]:[Caps]],MATCH(Tabelle3[[#This Row],[Equipment]],Tabelle1[Item],0),3)</f>
        <v>10</v>
      </c>
      <c r="F104" s="15"/>
      <c r="G104" s="15">
        <f t="shared" si="3"/>
        <v>0</v>
      </c>
      <c r="H104" s="16" t="str">
        <f>+INDEX(Tabelle1[[Type]:[Basic equipment]],MATCH(Tabelle3[[#This Row],[Equipment]],Tabelle1[Item],0),6)</f>
        <v>-</v>
      </c>
    </row>
    <row r="105" spans="1:8" s="12" customFormat="1" ht="12.5">
      <c r="A105" s="13" t="s">
        <v>60</v>
      </c>
      <c r="B105" s="14" t="s">
        <v>22</v>
      </c>
      <c r="C105" s="14" t="str">
        <f>+INDEX(Tabelle1[[Type]:[Caps]],MATCH(Tabelle3[[#This Row],[Equipment]],Tabelle1[Item],0),1)</f>
        <v>Rifle</v>
      </c>
      <c r="D105" s="14" t="s">
        <v>20</v>
      </c>
      <c r="E105" s="17">
        <f>+INDEX(Tabelle1[[Type]:[Caps]],MATCH(Tabelle3[[#This Row],[Equipment]],Tabelle1[Item],0),3)</f>
        <v>8</v>
      </c>
      <c r="F105" s="15"/>
      <c r="G105" s="15">
        <f t="shared" si="3"/>
        <v>0</v>
      </c>
      <c r="H105" s="16" t="str">
        <f>+INDEX(Tabelle1[[Type]:[Basic equipment]],MATCH(Tabelle3[[#This Row],[Equipment]],Tabelle1[Item],0),6)</f>
        <v>-</v>
      </c>
    </row>
    <row r="106" spans="1:8" s="12" customFormat="1" ht="12.5">
      <c r="A106" s="13" t="s">
        <v>60</v>
      </c>
      <c r="B106" s="14" t="s">
        <v>22</v>
      </c>
      <c r="C106" s="14" t="str">
        <f>+INDEX(Tabelle1[[Type]:[Caps]],MATCH(Tabelle3[[#This Row],[Equipment]],Tabelle1[Item],0),1)</f>
        <v>Melee</v>
      </c>
      <c r="D106" s="14" t="s">
        <v>254</v>
      </c>
      <c r="E106" s="17">
        <f>+INDEX(Tabelle1[[Type]:[Caps]],MATCH(Tabelle3[[#This Row],[Equipment]],Tabelle1[Item],0),3)</f>
        <v>6</v>
      </c>
      <c r="F106" s="15"/>
      <c r="G106" s="15">
        <f t="shared" si="3"/>
        <v>0</v>
      </c>
      <c r="H106" s="16" t="str">
        <f>+INDEX(Tabelle1[[Type]:[Basic equipment]],MATCH(Tabelle3[[#This Row],[Equipment]],Tabelle1[Item],0),6)</f>
        <v>-</v>
      </c>
    </row>
    <row r="107" spans="1:8" s="12" customFormat="1" ht="12.5">
      <c r="A107" s="13" t="s">
        <v>60</v>
      </c>
      <c r="B107" s="14" t="s">
        <v>22</v>
      </c>
      <c r="C107" s="14" t="str">
        <f>+INDEX(Tabelle1[[Type]:[Caps]],MATCH(Tabelle3[[#This Row],[Equipment]],Tabelle1[Item],0),1)</f>
        <v>Pistol</v>
      </c>
      <c r="D107" s="14" t="s">
        <v>84</v>
      </c>
      <c r="E107" s="17">
        <f>+INDEX(Tabelle1[[Type]:[Caps]],MATCH(Tabelle3[[#This Row],[Equipment]],Tabelle1[Item],0),3)</f>
        <v>7</v>
      </c>
      <c r="F107" s="15"/>
      <c r="G107" s="15">
        <f t="shared" si="3"/>
        <v>0</v>
      </c>
      <c r="H107" s="16" t="str">
        <f>+INDEX(Tabelle1[[Type]:[Basic equipment]],MATCH(Tabelle3[[#This Row],[Equipment]],Tabelle1[Item],0),6)</f>
        <v>-</v>
      </c>
    </row>
    <row r="108" spans="1:8" s="12" customFormat="1" ht="12.5">
      <c r="A108" s="13" t="s">
        <v>60</v>
      </c>
      <c r="B108" s="14" t="s">
        <v>22</v>
      </c>
      <c r="C108" s="14" t="str">
        <f>+INDEX(Tabelle1[[Type]:[Caps]],MATCH(Tabelle3[[#This Row],[Equipment]],Tabelle1[Item],0),1)</f>
        <v>Thrown Weapon</v>
      </c>
      <c r="D108" s="14" t="s">
        <v>88</v>
      </c>
      <c r="E108" s="17">
        <f>+INDEX(Tabelle1[[Type]:[Caps]],MATCH(Tabelle3[[#This Row],[Equipment]],Tabelle1[Item],0),3)</f>
        <v>7</v>
      </c>
      <c r="F108" s="15"/>
      <c r="G108" s="15">
        <f t="shared" si="3"/>
        <v>0</v>
      </c>
      <c r="H108" s="16" t="str">
        <f>+INDEX(Tabelle1[[Type]:[Basic equipment]],MATCH(Tabelle3[[#This Row],[Equipment]],Tabelle1[Item],0),6)</f>
        <v>-</v>
      </c>
    </row>
    <row r="109" spans="1:8" s="12" customFormat="1" ht="12.5">
      <c r="A109" s="13" t="s">
        <v>60</v>
      </c>
      <c r="B109" s="14" t="s">
        <v>22</v>
      </c>
      <c r="C109" s="14" t="str">
        <f>+INDEX(Tabelle1[[Type]:[Caps]],MATCH(Tabelle3[[#This Row],[Equipment]],Tabelle1[Item],0),1)</f>
        <v>Thrown Weapon</v>
      </c>
      <c r="D109" s="14" t="s">
        <v>89</v>
      </c>
      <c r="E109" s="17">
        <f>+INDEX(Tabelle1[[Type]:[Caps]],MATCH(Tabelle3[[#This Row],[Equipment]],Tabelle1[Item],0),3)</f>
        <v>7</v>
      </c>
      <c r="F109" s="15"/>
      <c r="G109" s="15">
        <f t="shared" si="3"/>
        <v>0</v>
      </c>
      <c r="H109" s="16" t="str">
        <f>+INDEX(Tabelle1[[Type]:[Basic equipment]],MATCH(Tabelle3[[#This Row],[Equipment]],Tabelle1[Item],0),6)</f>
        <v>-</v>
      </c>
    </row>
    <row r="110" spans="1:8" s="12" customFormat="1" ht="12.5">
      <c r="A110" s="13" t="s">
        <v>60</v>
      </c>
      <c r="B110" s="14" t="s">
        <v>22</v>
      </c>
      <c r="C110" s="14" t="str">
        <f>+INDEX(Tabelle1[[Type]:[Caps]],MATCH(Tabelle3[[#This Row],[Equipment]],Tabelle1[Item],0),1)</f>
        <v>Pistol</v>
      </c>
      <c r="D110" s="14" t="s">
        <v>299</v>
      </c>
      <c r="E110" s="17">
        <f>+INDEX(Tabelle1[[Type]:[Caps]],MATCH(Tabelle3[[#This Row],[Equipment]],Tabelle1[Item],0),3)</f>
        <v>6</v>
      </c>
      <c r="F110" s="15"/>
      <c r="G110" s="15">
        <f t="shared" si="3"/>
        <v>0</v>
      </c>
      <c r="H110" s="16" t="str">
        <f>+INDEX(Tabelle1[[Type]:[Basic equipment]],MATCH(Tabelle3[[#This Row],[Equipment]],Tabelle1[Item],0),6)</f>
        <v>-</v>
      </c>
    </row>
    <row r="111" spans="1:8" s="12" customFormat="1" ht="12.5">
      <c r="A111" s="13" t="s">
        <v>60</v>
      </c>
      <c r="B111" s="14" t="s">
        <v>22</v>
      </c>
      <c r="C111" s="14" t="str">
        <f>+INDEX(Tabelle1[[Type]:[Caps]],MATCH(Tabelle3[[#This Row],[Equipment]],Tabelle1[Item],0),1)</f>
        <v>Thrown Weapon</v>
      </c>
      <c r="D111" s="14" t="s">
        <v>257</v>
      </c>
      <c r="E111" s="17">
        <f>+INDEX(Tabelle1[[Type]:[Caps]],MATCH(Tabelle3[[#This Row],[Equipment]],Tabelle1[Item],0),3)</f>
        <v>4</v>
      </c>
      <c r="F111" s="15"/>
      <c r="G111" s="15">
        <f t="shared" si="3"/>
        <v>0</v>
      </c>
      <c r="H111" s="16" t="str">
        <f>+INDEX(Tabelle1[[Type]:[Basic equipment]],MATCH(Tabelle3[[#This Row],[Equipment]],Tabelle1[Item],0),6)</f>
        <v>-</v>
      </c>
    </row>
    <row r="112" spans="1:8" s="12" customFormat="1" ht="12.5">
      <c r="A112" s="13" t="s">
        <v>60</v>
      </c>
      <c r="B112" s="14" t="s">
        <v>22</v>
      </c>
      <c r="C112" s="14" t="str">
        <f>+INDEX(Tabelle1[[Type]:[Caps]],MATCH(Tabelle3[[#This Row],[Equipment]],Tabelle1[Item],0),1)</f>
        <v>Melee</v>
      </c>
      <c r="D112" s="14" t="s">
        <v>13</v>
      </c>
      <c r="E112" s="17">
        <f>+INDEX(Tabelle1[[Type]:[Caps]],MATCH(Tabelle3[[#This Row],[Equipment]],Tabelle1[Item],0),3)</f>
        <v>2</v>
      </c>
      <c r="F112" s="15"/>
      <c r="G112" s="15">
        <f t="shared" si="3"/>
        <v>0</v>
      </c>
      <c r="H112" s="16" t="str">
        <f>+INDEX(Tabelle1[[Type]:[Basic equipment]],MATCH(Tabelle3[[#This Row],[Equipment]],Tabelle1[Item],0),6)</f>
        <v>-</v>
      </c>
    </row>
    <row r="113" spans="1:8" s="12" customFormat="1" ht="14">
      <c r="A113" s="9" t="s">
        <v>60</v>
      </c>
      <c r="B113" s="10" t="s">
        <v>21</v>
      </c>
      <c r="C113" s="10" t="str">
        <f>+INDEX(Tabelle1[[Type]:[Caps]],MATCH(Tabelle3[[#This Row],[Equipment]],Tabelle1[Item],0),1)</f>
        <v>Unit</v>
      </c>
      <c r="D113" s="10" t="s">
        <v>21</v>
      </c>
      <c r="E113" s="11">
        <f>+INDEX(Tabelle1[[Type]:[Caps]],MATCH(Tabelle3[[#This Row],[Equipment]],Tabelle1[Item],0),3)</f>
        <v>118</v>
      </c>
      <c r="F113" s="11"/>
      <c r="G113" s="11">
        <f t="shared" si="3"/>
        <v>0</v>
      </c>
      <c r="H113" s="10" t="str">
        <f>+INDEX(Tabelle1[[Type]:[Basic equipment]],MATCH(Tabelle3[[#This Row],[Equipment]],Tabelle1[Item],0),6)</f>
        <v>-</v>
      </c>
    </row>
    <row r="114" spans="1:8" s="12" customFormat="1" ht="12.5">
      <c r="A114" s="13" t="s">
        <v>60</v>
      </c>
      <c r="B114" s="14" t="s">
        <v>21</v>
      </c>
      <c r="C114" s="14" t="str">
        <f>+INDEX(Tabelle1[[Type]:[Caps]],MATCH(Tabelle3[[#This Row],[Equipment]],Tabelle1[Item],0),1)</f>
        <v>Armor</v>
      </c>
      <c r="D114" s="14" t="s">
        <v>36</v>
      </c>
      <c r="E114" s="17">
        <f>+INDEX(Tabelle1[[Type]:[Caps]],MATCH(Tabelle3[[#This Row],[Equipment]],Tabelle1[Item],0),3)</f>
        <v>72</v>
      </c>
      <c r="F114" s="15"/>
      <c r="G114" s="15">
        <f t="shared" si="3"/>
        <v>0</v>
      </c>
      <c r="H114" s="16" t="str">
        <f>+INDEX(Tabelle1[[Type]:[Basic equipment]],MATCH(Tabelle3[[#This Row],[Equipment]],Tabelle1[Item],0),6)</f>
        <v>-</v>
      </c>
    </row>
    <row r="115" spans="1:8" s="12" customFormat="1" ht="12.5">
      <c r="A115" s="13" t="s">
        <v>60</v>
      </c>
      <c r="B115" s="14" t="s">
        <v>21</v>
      </c>
      <c r="C115" s="14" t="str">
        <f>+INDEX(Tabelle1[[Type]:[Caps]],MATCH(Tabelle3[[#This Row],[Equipment]],Tabelle1[Item],0),1)</f>
        <v>Heroic</v>
      </c>
      <c r="D115" s="14" t="s">
        <v>1</v>
      </c>
      <c r="E115" s="17">
        <f>+INDEX(Tabelle1[[Type]:[Caps]],MATCH(Tabelle3[[#This Row],[Equipment]],Tabelle1[Item],0),3)</f>
        <v>60</v>
      </c>
      <c r="F115" s="15"/>
      <c r="G115" s="15">
        <f t="shared" si="3"/>
        <v>0</v>
      </c>
      <c r="H115" s="16" t="str">
        <f>+INDEX(Tabelle1[[Type]:[Basic equipment]],MATCH(Tabelle3[[#This Row],[Equipment]],Tabelle1[Item],0),6)</f>
        <v>-</v>
      </c>
    </row>
    <row r="116" spans="1:8" s="12" customFormat="1" ht="12.5">
      <c r="A116" s="13" t="s">
        <v>60</v>
      </c>
      <c r="B116" s="14" t="s">
        <v>21</v>
      </c>
      <c r="C116" s="14" t="str">
        <f>+INDEX(Tabelle1[[Type]:[Caps]],MATCH(Tabelle3[[#This Row],[Equipment]],Tabelle1[Item],0),1)</f>
        <v>Heavy Weapon</v>
      </c>
      <c r="D116" s="14" t="s">
        <v>5</v>
      </c>
      <c r="E116" s="17">
        <f>+INDEX(Tabelle1[[Type]:[Caps]],MATCH(Tabelle3[[#This Row],[Equipment]],Tabelle1[Item],0),3)</f>
        <v>41</v>
      </c>
      <c r="F116" s="15"/>
      <c r="G116" s="15">
        <f t="shared" si="3"/>
        <v>0</v>
      </c>
      <c r="H116" s="16" t="str">
        <f>+INDEX(Tabelle1[[Type]:[Basic equipment]],MATCH(Tabelle3[[#This Row],[Equipment]],Tabelle1[Item],0),6)</f>
        <v>-</v>
      </c>
    </row>
    <row r="117" spans="1:8" s="12" customFormat="1" ht="12.5">
      <c r="A117" s="13" t="s">
        <v>60</v>
      </c>
      <c r="B117" s="14" t="s">
        <v>21</v>
      </c>
      <c r="C117" s="14" t="str">
        <f>+INDEX(Tabelle1[[Type]:[Caps]],MATCH(Tabelle3[[#This Row],[Equipment]],Tabelle1[Item],0),1)</f>
        <v>Rifle</v>
      </c>
      <c r="D117" s="14" t="s">
        <v>32</v>
      </c>
      <c r="E117" s="17">
        <f>+INDEX(Tabelle1[[Type]:[Caps]],MATCH(Tabelle3[[#This Row],[Equipment]],Tabelle1[Item],0),3)</f>
        <v>30</v>
      </c>
      <c r="F117" s="15"/>
      <c r="G117" s="15">
        <f t="shared" si="3"/>
        <v>0</v>
      </c>
      <c r="H117" s="16" t="str">
        <f>+INDEX(Tabelle1[[Type]:[Basic equipment]],MATCH(Tabelle3[[#This Row],[Equipment]],Tabelle1[Item],0),6)</f>
        <v>-</v>
      </c>
    </row>
    <row r="118" spans="1:8" s="12" customFormat="1" ht="12.5">
      <c r="A118" s="13" t="s">
        <v>60</v>
      </c>
      <c r="B118" s="14" t="s">
        <v>21</v>
      </c>
      <c r="C118" s="14" t="str">
        <f>+INDEX(Tabelle1[[Type]:[Caps]],MATCH(Tabelle3[[#This Row],[Equipment]],Tabelle1[Item],0),1)</f>
        <v>Heavy Weapon</v>
      </c>
      <c r="D118" s="14" t="s">
        <v>76</v>
      </c>
      <c r="E118" s="17">
        <f>+INDEX(Tabelle1[[Type]:[Caps]],MATCH(Tabelle3[[#This Row],[Equipment]],Tabelle1[Item],0),3)</f>
        <v>25</v>
      </c>
      <c r="F118" s="15"/>
      <c r="G118" s="15">
        <f t="shared" si="3"/>
        <v>0</v>
      </c>
      <c r="H118" s="16" t="str">
        <f>+INDEX(Tabelle1[[Type]:[Basic equipment]],MATCH(Tabelle3[[#This Row],[Equipment]],Tabelle1[Item],0),6)</f>
        <v>-</v>
      </c>
    </row>
    <row r="119" spans="1:8" s="12" customFormat="1" ht="12.5">
      <c r="A119" s="13" t="s">
        <v>60</v>
      </c>
      <c r="B119" s="14" t="s">
        <v>21</v>
      </c>
      <c r="C119" s="14" t="str">
        <f>+INDEX(Tabelle1[[Type]:[Caps]],MATCH(Tabelle3[[#This Row],[Equipment]],Tabelle1[Item],0),1)</f>
        <v>Heavy Weapon</v>
      </c>
      <c r="D119" s="14" t="s">
        <v>25</v>
      </c>
      <c r="E119" s="17">
        <f>+INDEX(Tabelle1[[Type]:[Caps]],MATCH(Tabelle3[[#This Row],[Equipment]],Tabelle1[Item],0),3)</f>
        <v>23</v>
      </c>
      <c r="F119" s="15"/>
      <c r="G119" s="15">
        <f t="shared" si="3"/>
        <v>0</v>
      </c>
      <c r="H119" s="16" t="str">
        <f>+INDEX(Tabelle1[[Type]:[Basic equipment]],MATCH(Tabelle3[[#This Row],[Equipment]],Tabelle1[Item],0),6)</f>
        <v>-</v>
      </c>
    </row>
    <row r="120" spans="1:8" s="12" customFormat="1" ht="12.5">
      <c r="A120" s="13" t="s">
        <v>60</v>
      </c>
      <c r="B120" s="14" t="s">
        <v>21</v>
      </c>
      <c r="C120" s="14" t="str">
        <f>+INDEX(Tabelle1[[Type]:[Caps]],MATCH(Tabelle3[[#This Row],[Equipment]],Tabelle1[Item],0),1)</f>
        <v>Rifle</v>
      </c>
      <c r="D120" s="14" t="s">
        <v>23</v>
      </c>
      <c r="E120" s="17">
        <f>+INDEX(Tabelle1[[Type]:[Caps]],MATCH(Tabelle3[[#This Row],[Equipment]],Tabelle1[Item],0),3)</f>
        <v>24</v>
      </c>
      <c r="F120" s="15"/>
      <c r="G120" s="15">
        <f t="shared" si="3"/>
        <v>0</v>
      </c>
      <c r="H120" s="16" t="str">
        <f>+INDEX(Tabelle1[[Type]:[Basic equipment]],MATCH(Tabelle3[[#This Row],[Equipment]],Tabelle1[Item],0),6)</f>
        <v>-</v>
      </c>
    </row>
    <row r="121" spans="1:8" s="12" customFormat="1" ht="12.5">
      <c r="A121" s="13" t="s">
        <v>60</v>
      </c>
      <c r="B121" s="14" t="s">
        <v>21</v>
      </c>
      <c r="C121" s="14" t="str">
        <f>+INDEX(Tabelle1[[Type]:[Caps]],MATCH(Tabelle3[[#This Row],[Equipment]],Tabelle1[Item],0),1)</f>
        <v>Rifle</v>
      </c>
      <c r="D121" s="14" t="s">
        <v>67</v>
      </c>
      <c r="E121" s="17">
        <f>+INDEX(Tabelle1[[Type]:[Caps]],MATCH(Tabelle3[[#This Row],[Equipment]],Tabelle1[Item],0),3)</f>
        <v>14</v>
      </c>
      <c r="F121" s="15"/>
      <c r="G121" s="15">
        <f t="shared" si="3"/>
        <v>0</v>
      </c>
      <c r="H121" s="16" t="str">
        <f>+INDEX(Tabelle1[[Type]:[Basic equipment]],MATCH(Tabelle3[[#This Row],[Equipment]],Tabelle1[Item],0),6)</f>
        <v>-</v>
      </c>
    </row>
    <row r="122" spans="1:8" s="12" customFormat="1" ht="12.5">
      <c r="A122" s="13" t="s">
        <v>60</v>
      </c>
      <c r="B122" s="14" t="s">
        <v>21</v>
      </c>
      <c r="C122" s="14" t="str">
        <f>+INDEX(Tabelle1[[Type]:[Caps]],MATCH(Tabelle3[[#This Row],[Equipment]],Tabelle1[Item],0),1)</f>
        <v>Rifle</v>
      </c>
      <c r="D122" s="14" t="s">
        <v>2</v>
      </c>
      <c r="E122" s="17">
        <f>+INDEX(Tabelle1[[Type]:[Caps]],MATCH(Tabelle3[[#This Row],[Equipment]],Tabelle1[Item],0),3)</f>
        <v>10</v>
      </c>
      <c r="F122" s="15"/>
      <c r="G122" s="15">
        <f t="shared" si="3"/>
        <v>0</v>
      </c>
      <c r="H122" s="16" t="str">
        <f>+INDEX(Tabelle1[[Type]:[Basic equipment]],MATCH(Tabelle3[[#This Row],[Equipment]],Tabelle1[Item],0),6)</f>
        <v>-</v>
      </c>
    </row>
    <row r="123" spans="1:8" s="12" customFormat="1" ht="12.5">
      <c r="A123" s="13" t="s">
        <v>60</v>
      </c>
      <c r="B123" s="14" t="s">
        <v>21</v>
      </c>
      <c r="C123" s="14" t="str">
        <f>+INDEX(Tabelle1[[Type]:[Caps]],MATCH(Tabelle3[[#This Row],[Equipment]],Tabelle1[Item],0),1)</f>
        <v>Melee</v>
      </c>
      <c r="D123" s="14" t="s">
        <v>24</v>
      </c>
      <c r="E123" s="17">
        <f>+INDEX(Tabelle1[[Type]:[Caps]],MATCH(Tabelle3[[#This Row],[Equipment]],Tabelle1[Item],0),3)</f>
        <v>10</v>
      </c>
      <c r="F123" s="15"/>
      <c r="G123" s="15">
        <f t="shared" si="3"/>
        <v>0</v>
      </c>
      <c r="H123" s="16" t="str">
        <f>+INDEX(Tabelle1[[Type]:[Basic equipment]],MATCH(Tabelle3[[#This Row],[Equipment]],Tabelle1[Item],0),6)</f>
        <v>-</v>
      </c>
    </row>
    <row r="124" spans="1:8" s="12" customFormat="1" ht="12.5">
      <c r="A124" s="13" t="s">
        <v>60</v>
      </c>
      <c r="B124" s="14" t="s">
        <v>21</v>
      </c>
      <c r="C124" s="14" t="str">
        <f>+INDEX(Tabelle1[[Type]:[Caps]],MATCH(Tabelle3[[#This Row],[Equipment]],Tabelle1[Item],0),1)</f>
        <v>Rifle</v>
      </c>
      <c r="D124" s="14" t="s">
        <v>20</v>
      </c>
      <c r="E124" s="17">
        <f>+INDEX(Tabelle1[[Type]:[Caps]],MATCH(Tabelle3[[#This Row],[Equipment]],Tabelle1[Item],0),3)</f>
        <v>8</v>
      </c>
      <c r="F124" s="15"/>
      <c r="G124" s="15">
        <f t="shared" si="3"/>
        <v>0</v>
      </c>
      <c r="H124" s="16" t="str">
        <f>+INDEX(Tabelle1[[Type]:[Basic equipment]],MATCH(Tabelle3[[#This Row],[Equipment]],Tabelle1[Item],0),6)</f>
        <v>-</v>
      </c>
    </row>
    <row r="125" spans="1:8" s="12" customFormat="1" ht="12.5">
      <c r="A125" s="13" t="s">
        <v>60</v>
      </c>
      <c r="B125" s="14" t="s">
        <v>21</v>
      </c>
      <c r="C125" s="14" t="str">
        <f>+INDEX(Tabelle1[[Type]:[Caps]],MATCH(Tabelle3[[#This Row],[Equipment]],Tabelle1[Item],0),1)</f>
        <v>Melee</v>
      </c>
      <c r="D125" s="14" t="s">
        <v>254</v>
      </c>
      <c r="E125" s="17">
        <f>+INDEX(Tabelle1[[Type]:[Caps]],MATCH(Tabelle3[[#This Row],[Equipment]],Tabelle1[Item],0),3)</f>
        <v>6</v>
      </c>
      <c r="F125" s="15"/>
      <c r="G125" s="15">
        <f t="shared" si="3"/>
        <v>0</v>
      </c>
      <c r="H125" s="16" t="str">
        <f>+INDEX(Tabelle1[[Type]:[Basic equipment]],MATCH(Tabelle3[[#This Row],[Equipment]],Tabelle1[Item],0),6)</f>
        <v>-</v>
      </c>
    </row>
    <row r="126" spans="1:8" s="12" customFormat="1" ht="12.5">
      <c r="A126" s="13" t="s">
        <v>60</v>
      </c>
      <c r="B126" s="14" t="s">
        <v>21</v>
      </c>
      <c r="C126" s="14" t="str">
        <f>+INDEX(Tabelle1[[Type]:[Caps]],MATCH(Tabelle3[[#This Row],[Equipment]],Tabelle1[Item],0),1)</f>
        <v>Pistol</v>
      </c>
      <c r="D126" s="14" t="s">
        <v>84</v>
      </c>
      <c r="E126" s="17">
        <f>+INDEX(Tabelle1[[Type]:[Caps]],MATCH(Tabelle3[[#This Row],[Equipment]],Tabelle1[Item],0),3)</f>
        <v>7</v>
      </c>
      <c r="F126" s="15"/>
      <c r="G126" s="15">
        <f t="shared" si="3"/>
        <v>0</v>
      </c>
      <c r="H126" s="16" t="str">
        <f>+INDEX(Tabelle1[[Type]:[Basic equipment]],MATCH(Tabelle3[[#This Row],[Equipment]],Tabelle1[Item],0),6)</f>
        <v>-</v>
      </c>
    </row>
    <row r="127" spans="1:8" s="12" customFormat="1" ht="12.5">
      <c r="A127" s="13" t="s">
        <v>60</v>
      </c>
      <c r="B127" s="14" t="s">
        <v>21</v>
      </c>
      <c r="C127" s="14" t="str">
        <f>+INDEX(Tabelle1[[Type]:[Caps]],MATCH(Tabelle3[[#This Row],[Equipment]],Tabelle1[Item],0),1)</f>
        <v>Thrown Weapon</v>
      </c>
      <c r="D127" s="14" t="s">
        <v>88</v>
      </c>
      <c r="E127" s="17">
        <f>+INDEX(Tabelle1[[Type]:[Caps]],MATCH(Tabelle3[[#This Row],[Equipment]],Tabelle1[Item],0),3)</f>
        <v>7</v>
      </c>
      <c r="F127" s="15"/>
      <c r="G127" s="15">
        <f t="shared" si="3"/>
        <v>0</v>
      </c>
      <c r="H127" s="16" t="str">
        <f>+INDEX(Tabelle1[[Type]:[Basic equipment]],MATCH(Tabelle3[[#This Row],[Equipment]],Tabelle1[Item],0),6)</f>
        <v>-</v>
      </c>
    </row>
    <row r="128" spans="1:8" s="12" customFormat="1" ht="12.5">
      <c r="A128" s="13" t="s">
        <v>60</v>
      </c>
      <c r="B128" s="14" t="s">
        <v>21</v>
      </c>
      <c r="C128" s="14" t="str">
        <f>+INDEX(Tabelle1[[Type]:[Caps]],MATCH(Tabelle3[[#This Row],[Equipment]],Tabelle1[Item],0),1)</f>
        <v>Thrown Weapon</v>
      </c>
      <c r="D128" s="14" t="s">
        <v>89</v>
      </c>
      <c r="E128" s="17">
        <f>+INDEX(Tabelle1[[Type]:[Caps]],MATCH(Tabelle3[[#This Row],[Equipment]],Tabelle1[Item],0),3)</f>
        <v>7</v>
      </c>
      <c r="F128" s="15"/>
      <c r="G128" s="15">
        <f t="shared" si="3"/>
        <v>0</v>
      </c>
      <c r="H128" s="16" t="str">
        <f>+INDEX(Tabelle1[[Type]:[Basic equipment]],MATCH(Tabelle3[[#This Row],[Equipment]],Tabelle1[Item],0),6)</f>
        <v>-</v>
      </c>
    </row>
    <row r="129" spans="1:8" s="12" customFormat="1" ht="12.5">
      <c r="A129" s="13" t="s">
        <v>60</v>
      </c>
      <c r="B129" s="14" t="s">
        <v>21</v>
      </c>
      <c r="C129" s="14" t="str">
        <f>+INDEX(Tabelle1[[Type]:[Caps]],MATCH(Tabelle3[[#This Row],[Equipment]],Tabelle1[Item],0),1)</f>
        <v>Pistol</v>
      </c>
      <c r="D129" s="14" t="s">
        <v>299</v>
      </c>
      <c r="E129" s="17">
        <f>+INDEX(Tabelle1[[Type]:[Caps]],MATCH(Tabelle3[[#This Row],[Equipment]],Tabelle1[Item],0),3)</f>
        <v>6</v>
      </c>
      <c r="F129" s="15"/>
      <c r="G129" s="15">
        <f t="shared" si="3"/>
        <v>0</v>
      </c>
      <c r="H129" s="16" t="str">
        <f>+INDEX(Tabelle1[[Type]:[Basic equipment]],MATCH(Tabelle3[[#This Row],[Equipment]],Tabelle1[Item],0),6)</f>
        <v>-</v>
      </c>
    </row>
    <row r="130" spans="1:8" s="12" customFormat="1" ht="12.5">
      <c r="A130" s="13" t="s">
        <v>60</v>
      </c>
      <c r="B130" s="14" t="s">
        <v>21</v>
      </c>
      <c r="C130" s="14" t="str">
        <f>+INDEX(Tabelle1[[Type]:[Caps]],MATCH(Tabelle3[[#This Row],[Equipment]],Tabelle1[Item],0),1)</f>
        <v>Thrown Weapon</v>
      </c>
      <c r="D130" s="14" t="s">
        <v>257</v>
      </c>
      <c r="E130" s="17">
        <f>+INDEX(Tabelle1[[Type]:[Caps]],MATCH(Tabelle3[[#This Row],[Equipment]],Tabelle1[Item],0),3)</f>
        <v>4</v>
      </c>
      <c r="F130" s="15"/>
      <c r="G130" s="15">
        <f t="shared" si="3"/>
        <v>0</v>
      </c>
      <c r="H130" s="16" t="str">
        <f>+INDEX(Tabelle1[[Type]:[Basic equipment]],MATCH(Tabelle3[[#This Row],[Equipment]],Tabelle1[Item],0),6)</f>
        <v>-</v>
      </c>
    </row>
    <row r="131" spans="1:8" s="12" customFormat="1" ht="12.5">
      <c r="A131" s="13" t="s">
        <v>60</v>
      </c>
      <c r="B131" s="14" t="s">
        <v>21</v>
      </c>
      <c r="C131" s="14" t="str">
        <f>+INDEX(Tabelle1[[Type]:[Caps]],MATCH(Tabelle3[[#This Row],[Equipment]],Tabelle1[Item],0),1)</f>
        <v>Melee</v>
      </c>
      <c r="D131" s="14" t="s">
        <v>13</v>
      </c>
      <c r="E131" s="17">
        <f>+INDEX(Tabelle1[[Type]:[Caps]],MATCH(Tabelle3[[#This Row],[Equipment]],Tabelle1[Item],0),3)</f>
        <v>2</v>
      </c>
      <c r="F131" s="15"/>
      <c r="G131" s="15">
        <f t="shared" si="3"/>
        <v>0</v>
      </c>
      <c r="H131" s="16" t="str">
        <f>+INDEX(Tabelle1[[Type]:[Basic equipment]],MATCH(Tabelle3[[#This Row],[Equipment]],Tabelle1[Item],0),6)</f>
        <v>-</v>
      </c>
    </row>
    <row r="132" spans="1:8" s="12" customFormat="1" ht="14">
      <c r="A132" s="9" t="s">
        <v>60</v>
      </c>
      <c r="B132" s="10" t="s">
        <v>127</v>
      </c>
      <c r="C132" s="10"/>
      <c r="D132" s="10"/>
      <c r="E132" s="11"/>
      <c r="F132" s="11"/>
      <c r="G132" s="11"/>
      <c r="H132" s="10"/>
    </row>
    <row r="133" spans="1:8" s="12" customFormat="1" ht="12.5">
      <c r="A133" s="23" t="s">
        <v>60</v>
      </c>
      <c r="B133" s="24" t="s">
        <v>127</v>
      </c>
      <c r="C133" s="24" t="str">
        <f>+INDEX(Tabelle1[[Type]:[Caps]],MATCH(Tabelle3[[#This Row],[Equipment]],Tabelle1[Item],0),1)</f>
        <v>Chem</v>
      </c>
      <c r="D133" s="24" t="s">
        <v>223</v>
      </c>
      <c r="E133" s="21">
        <f>+INDEX(Tabelle1[[Type]:[Caps]],MATCH(Tabelle3[[#This Row],[Equipment]],Tabelle1[Item],0),3)</f>
        <v>52</v>
      </c>
      <c r="F133" s="22"/>
      <c r="G133" s="22">
        <f t="shared" ref="G133:G150" si="4">+F133*E133</f>
        <v>0</v>
      </c>
      <c r="H133" s="79" t="str">
        <f>+INDEX(Tabelle1[[Type]:[Basic equipment]],MATCH(Tabelle3[[#This Row],[Equipment]],Tabelle1[Item],0),6)</f>
        <v>-</v>
      </c>
    </row>
    <row r="134" spans="1:8" s="12" customFormat="1" ht="12.5">
      <c r="A134" s="23" t="s">
        <v>60</v>
      </c>
      <c r="B134" s="24" t="s">
        <v>127</v>
      </c>
      <c r="C134" s="24" t="str">
        <f>+INDEX(Tabelle1[[Type]:[Caps]],MATCH(Tabelle3[[#This Row],[Equipment]],Tabelle1[Item],0),1)</f>
        <v>Chem</v>
      </c>
      <c r="D134" s="24" t="s">
        <v>96</v>
      </c>
      <c r="E134" s="21">
        <f>+INDEX(Tabelle1[[Type]:[Caps]],MATCH(Tabelle3[[#This Row],[Equipment]],Tabelle1[Item],0),3)</f>
        <v>38</v>
      </c>
      <c r="F134" s="22"/>
      <c r="G134" s="22">
        <f t="shared" si="4"/>
        <v>0</v>
      </c>
      <c r="H134" s="79" t="str">
        <f>+INDEX(Tabelle1[[Type]:[Basic equipment]],MATCH(Tabelle3[[#This Row],[Equipment]],Tabelle1[Item],0),6)</f>
        <v>-</v>
      </c>
    </row>
    <row r="135" spans="1:8" s="12" customFormat="1" ht="12.5">
      <c r="A135" s="23" t="s">
        <v>60</v>
      </c>
      <c r="B135" s="24" t="s">
        <v>127</v>
      </c>
      <c r="C135" s="24" t="str">
        <f>+INDEX(Tabelle1[[Type]:[Caps]],MATCH(Tabelle3[[#This Row],[Equipment]],Tabelle1[Item],0),1)</f>
        <v>Chem</v>
      </c>
      <c r="D135" s="24" t="s">
        <v>202</v>
      </c>
      <c r="E135" s="21">
        <f>+INDEX(Tabelle1[[Type]:[Caps]],MATCH(Tabelle3[[#This Row],[Equipment]],Tabelle1[Item],0),3)</f>
        <v>24</v>
      </c>
      <c r="F135" s="22"/>
      <c r="G135" s="22">
        <f t="shared" si="4"/>
        <v>0</v>
      </c>
      <c r="H135" s="79" t="str">
        <f>+INDEX(Tabelle1[[Type]:[Basic equipment]],MATCH(Tabelle3[[#This Row],[Equipment]],Tabelle1[Item],0),6)</f>
        <v>-</v>
      </c>
    </row>
    <row r="136" spans="1:8" s="12" customFormat="1" ht="12.5">
      <c r="A136" s="23" t="s">
        <v>60</v>
      </c>
      <c r="B136" s="24" t="s">
        <v>127</v>
      </c>
      <c r="C136" s="24" t="str">
        <f>+INDEX(Tabelle1[[Type]:[Caps]],MATCH(Tabelle3[[#This Row],[Equipment]],Tabelle1[Item],0),1)</f>
        <v>Chem</v>
      </c>
      <c r="D136" s="24" t="s">
        <v>145</v>
      </c>
      <c r="E136" s="21">
        <f>+INDEX(Tabelle1[[Type]:[Caps]],MATCH(Tabelle3[[#This Row],[Equipment]],Tabelle1[Item],0),3)</f>
        <v>20</v>
      </c>
      <c r="F136" s="22"/>
      <c r="G136" s="22">
        <f t="shared" si="4"/>
        <v>0</v>
      </c>
      <c r="H136" s="79" t="str">
        <f>+INDEX(Tabelle1[[Type]:[Basic equipment]],MATCH(Tabelle3[[#This Row],[Equipment]],Tabelle1[Item],0),6)</f>
        <v>-</v>
      </c>
    </row>
    <row r="137" spans="1:8" s="12" customFormat="1" ht="12.5">
      <c r="A137" s="23" t="s">
        <v>60</v>
      </c>
      <c r="B137" s="24" t="s">
        <v>127</v>
      </c>
      <c r="C137" s="24" t="str">
        <f>+INDEX(Tabelle1[[Type]:[Caps]],MATCH(Tabelle3[[#This Row],[Equipment]],Tabelle1[Item],0),1)</f>
        <v>Chem</v>
      </c>
      <c r="D137" s="24" t="s">
        <v>214</v>
      </c>
      <c r="E137" s="21">
        <f>+INDEX(Tabelle1[[Type]:[Caps]],MATCH(Tabelle3[[#This Row],[Equipment]],Tabelle1[Item],0),3)</f>
        <v>20</v>
      </c>
      <c r="F137" s="22"/>
      <c r="G137" s="22">
        <f t="shared" si="4"/>
        <v>0</v>
      </c>
      <c r="H137" s="79" t="str">
        <f>+INDEX(Tabelle1[[Type]:[Basic equipment]],MATCH(Tabelle3[[#This Row],[Equipment]],Tabelle1[Item],0),6)</f>
        <v>-</v>
      </c>
    </row>
    <row r="138" spans="1:8" s="12" customFormat="1" ht="12.5">
      <c r="A138" s="23" t="s">
        <v>60</v>
      </c>
      <c r="B138" s="24" t="s">
        <v>127</v>
      </c>
      <c r="C138" s="24" t="str">
        <f>+INDEX(Tabelle1[[Type]:[Caps]],MATCH(Tabelle3[[#This Row],[Equipment]],Tabelle1[Item],0),1)</f>
        <v>Chem</v>
      </c>
      <c r="D138" s="24" t="s">
        <v>176</v>
      </c>
      <c r="E138" s="21">
        <f>+INDEX(Tabelle1[[Type]:[Caps]],MATCH(Tabelle3[[#This Row],[Equipment]],Tabelle1[Item],0),3)</f>
        <v>20</v>
      </c>
      <c r="F138" s="22"/>
      <c r="G138" s="22">
        <f t="shared" si="4"/>
        <v>0</v>
      </c>
      <c r="H138" s="79" t="str">
        <f>+INDEX(Tabelle1[[Type]:[Basic equipment]],MATCH(Tabelle3[[#This Row],[Equipment]],Tabelle1[Item],0),6)</f>
        <v>-</v>
      </c>
    </row>
    <row r="139" spans="1:8" s="12" customFormat="1" ht="12.5">
      <c r="A139" s="23" t="s">
        <v>60</v>
      </c>
      <c r="B139" s="24" t="s">
        <v>127</v>
      </c>
      <c r="C139" s="24" t="str">
        <f>+INDEX(Tabelle1[[Type]:[Caps]],MATCH(Tabelle3[[#This Row],[Equipment]],Tabelle1[Item],0),1)</f>
        <v>Chem</v>
      </c>
      <c r="D139" s="24" t="s">
        <v>105</v>
      </c>
      <c r="E139" s="21">
        <f>+INDEX(Tabelle1[[Type]:[Caps]],MATCH(Tabelle3[[#This Row],[Equipment]],Tabelle1[Item],0),3)</f>
        <v>20</v>
      </c>
      <c r="F139" s="22"/>
      <c r="G139" s="22">
        <f t="shared" si="4"/>
        <v>0</v>
      </c>
      <c r="H139" s="79" t="str">
        <f>+INDEX(Tabelle1[[Type]:[Basic equipment]],MATCH(Tabelle3[[#This Row],[Equipment]],Tabelle1[Item],0),6)</f>
        <v>-</v>
      </c>
    </row>
    <row r="140" spans="1:8" s="12" customFormat="1" ht="12.5">
      <c r="A140" s="23" t="s">
        <v>60</v>
      </c>
      <c r="B140" s="24" t="s">
        <v>127</v>
      </c>
      <c r="C140" s="24" t="str">
        <f>+INDEX(Tabelle1[[Type]:[Caps]],MATCH(Tabelle3[[#This Row],[Equipment]],Tabelle1[Item],0),1)</f>
        <v>Chem</v>
      </c>
      <c r="D140" s="24" t="s">
        <v>280</v>
      </c>
      <c r="E140" s="21">
        <f>+INDEX(Tabelle1[[Type]:[Caps]],MATCH(Tabelle3[[#This Row],[Equipment]],Tabelle1[Item],0),3)</f>
        <v>20</v>
      </c>
      <c r="F140" s="22"/>
      <c r="G140" s="22">
        <f t="shared" si="4"/>
        <v>0</v>
      </c>
      <c r="H140" s="79" t="str">
        <f>+INDEX(Tabelle1[[Type]:[Basic equipment]],MATCH(Tabelle3[[#This Row],[Equipment]],Tabelle1[Item],0),6)</f>
        <v>-</v>
      </c>
    </row>
    <row r="141" spans="1:8" s="12" customFormat="1" ht="12.5">
      <c r="A141" s="23" t="s">
        <v>60</v>
      </c>
      <c r="B141" s="24" t="s">
        <v>127</v>
      </c>
      <c r="C141" s="24" t="str">
        <f>+INDEX(Tabelle1[[Type]:[Caps]],MATCH(Tabelle3[[#This Row],[Equipment]],Tabelle1[Item],0),1)</f>
        <v>Chem</v>
      </c>
      <c r="D141" s="24" t="s">
        <v>221</v>
      </c>
      <c r="E141" s="21">
        <f>+INDEX(Tabelle1[[Type]:[Caps]],MATCH(Tabelle3[[#This Row],[Equipment]],Tabelle1[Item],0),3)</f>
        <v>20</v>
      </c>
      <c r="F141" s="22"/>
      <c r="G141" s="22">
        <f t="shared" si="4"/>
        <v>0</v>
      </c>
      <c r="H141" s="79" t="str">
        <f>+INDEX(Tabelle1[[Type]:[Basic equipment]],MATCH(Tabelle3[[#This Row],[Equipment]],Tabelle1[Item],0),6)</f>
        <v>-</v>
      </c>
    </row>
    <row r="142" spans="1:8" s="12" customFormat="1" ht="12.5">
      <c r="A142" s="23" t="s">
        <v>60</v>
      </c>
      <c r="B142" s="24" t="s">
        <v>127</v>
      </c>
      <c r="C142" s="24" t="str">
        <f>+INDEX(Tabelle1[[Type]:[Caps]],MATCH(Tabelle3[[#This Row],[Equipment]],Tabelle1[Item],0),1)</f>
        <v>Chem</v>
      </c>
      <c r="D142" s="24" t="s">
        <v>279</v>
      </c>
      <c r="E142" s="21">
        <f>+INDEX(Tabelle1[[Type]:[Caps]],MATCH(Tabelle3[[#This Row],[Equipment]],Tabelle1[Item],0),3)</f>
        <v>20</v>
      </c>
      <c r="F142" s="22"/>
      <c r="G142" s="22">
        <f t="shared" si="4"/>
        <v>0</v>
      </c>
      <c r="H142" s="79" t="str">
        <f>+INDEX(Tabelle1[[Type]:[Basic equipment]],MATCH(Tabelle3[[#This Row],[Equipment]],Tabelle1[Item],0),6)</f>
        <v>-</v>
      </c>
    </row>
    <row r="143" spans="1:8" s="12" customFormat="1" ht="12.5">
      <c r="A143" s="23" t="s">
        <v>60</v>
      </c>
      <c r="B143" s="24" t="s">
        <v>127</v>
      </c>
      <c r="C143" s="24" t="str">
        <f>+INDEX(Tabelle1[[Type]:[Caps]],MATCH(Tabelle3[[#This Row],[Equipment]],Tabelle1[Item],0),1)</f>
        <v>Chem</v>
      </c>
      <c r="D143" s="24" t="s">
        <v>386</v>
      </c>
      <c r="E143" s="21">
        <f>+INDEX(Tabelle1[[Type]:[Caps]],MATCH(Tabelle3[[#This Row],[Equipment]],Tabelle1[Item],0),3)</f>
        <v>20</v>
      </c>
      <c r="F143" s="22"/>
      <c r="G143" s="22">
        <f t="shared" si="4"/>
        <v>0</v>
      </c>
      <c r="H143" s="79" t="str">
        <f>+INDEX(Tabelle1[[Type]:[Basic equipment]],MATCH(Tabelle3[[#This Row],[Equipment]],Tabelle1[Item],0),6)</f>
        <v>-</v>
      </c>
    </row>
    <row r="144" spans="1:8" s="12" customFormat="1" ht="12.5">
      <c r="A144" s="23" t="s">
        <v>60</v>
      </c>
      <c r="B144" s="24" t="s">
        <v>127</v>
      </c>
      <c r="C144" s="24" t="str">
        <f>+INDEX(Tabelle1[[Type]:[Caps]],MATCH(Tabelle3[[#This Row],[Equipment]],Tabelle1[Item],0),1)</f>
        <v>Chem</v>
      </c>
      <c r="D144" s="24" t="s">
        <v>154</v>
      </c>
      <c r="E144" s="21">
        <f>+INDEX(Tabelle1[[Type]:[Caps]],MATCH(Tabelle3[[#This Row],[Equipment]],Tabelle1[Item],0),3)</f>
        <v>20</v>
      </c>
      <c r="F144" s="22"/>
      <c r="G144" s="22">
        <f t="shared" si="4"/>
        <v>0</v>
      </c>
      <c r="H144" s="79" t="str">
        <f>+INDEX(Tabelle1[[Type]:[Basic equipment]],MATCH(Tabelle3[[#This Row],[Equipment]],Tabelle1[Item],0),6)</f>
        <v>-</v>
      </c>
    </row>
    <row r="145" spans="1:8" s="12" customFormat="1" ht="12.5">
      <c r="A145" s="23" t="s">
        <v>60</v>
      </c>
      <c r="B145" s="24" t="s">
        <v>127</v>
      </c>
      <c r="C145" s="24" t="str">
        <f>+INDEX(Tabelle1[[Type]:[Caps]],MATCH(Tabelle3[[#This Row],[Equipment]],Tabelle1[Item],0),1)</f>
        <v>Chem</v>
      </c>
      <c r="D145" s="24" t="s">
        <v>278</v>
      </c>
      <c r="E145" s="21">
        <f>+INDEX(Tabelle1[[Type]:[Caps]],MATCH(Tabelle3[[#This Row],[Equipment]],Tabelle1[Item],0),3)</f>
        <v>16</v>
      </c>
      <c r="F145" s="22"/>
      <c r="G145" s="22">
        <f t="shared" si="4"/>
        <v>0</v>
      </c>
      <c r="H145" s="79" t="str">
        <f>+INDEX(Tabelle1[[Type]:[Basic equipment]],MATCH(Tabelle3[[#This Row],[Equipment]],Tabelle1[Item],0),6)</f>
        <v>-</v>
      </c>
    </row>
    <row r="146" spans="1:8" s="12" customFormat="1" ht="12.5">
      <c r="A146" s="23" t="s">
        <v>60</v>
      </c>
      <c r="B146" s="24" t="s">
        <v>127</v>
      </c>
      <c r="C146" s="24" t="str">
        <f>+INDEX(Tabelle1[[Type]:[Caps]],MATCH(Tabelle3[[#This Row],[Equipment]],Tabelle1[Item],0),1)</f>
        <v>Chem</v>
      </c>
      <c r="D146" s="24" t="s">
        <v>126</v>
      </c>
      <c r="E146" s="21">
        <f>+INDEX(Tabelle1[[Type]:[Caps]],MATCH(Tabelle3[[#This Row],[Equipment]],Tabelle1[Item],0),3)</f>
        <v>16</v>
      </c>
      <c r="F146" s="22"/>
      <c r="G146" s="22">
        <f t="shared" si="4"/>
        <v>0</v>
      </c>
      <c r="H146" s="79" t="str">
        <f>+INDEX(Tabelle1[[Type]:[Basic equipment]],MATCH(Tabelle3[[#This Row],[Equipment]],Tabelle1[Item],0),6)</f>
        <v>-</v>
      </c>
    </row>
    <row r="147" spans="1:8" s="12" customFormat="1" ht="12.5">
      <c r="A147" s="23" t="s">
        <v>60</v>
      </c>
      <c r="B147" s="24" t="s">
        <v>127</v>
      </c>
      <c r="C147" s="24" t="str">
        <f>+INDEX(Tabelle1[[Type]:[Caps]],MATCH(Tabelle3[[#This Row],[Equipment]],Tabelle1[Item],0),1)</f>
        <v>Chem</v>
      </c>
      <c r="D147" s="24" t="s">
        <v>106</v>
      </c>
      <c r="E147" s="21">
        <f>+INDEX(Tabelle1[[Type]:[Caps]],MATCH(Tabelle3[[#This Row],[Equipment]],Tabelle1[Item],0),3)</f>
        <v>13</v>
      </c>
      <c r="F147" s="22"/>
      <c r="G147" s="22">
        <f t="shared" si="4"/>
        <v>0</v>
      </c>
      <c r="H147" s="79" t="str">
        <f>+INDEX(Tabelle1[[Type]:[Basic equipment]],MATCH(Tabelle3[[#This Row],[Equipment]],Tabelle1[Item],0),6)</f>
        <v>-</v>
      </c>
    </row>
    <row r="148" spans="1:8" s="12" customFormat="1" ht="12.5">
      <c r="A148" s="23" t="s">
        <v>60</v>
      </c>
      <c r="B148" s="24" t="s">
        <v>127</v>
      </c>
      <c r="C148" s="24" t="str">
        <f>+INDEX(Tabelle1[[Type]:[Caps]],MATCH(Tabelle3[[#This Row],[Equipment]],Tabelle1[Item],0),1)</f>
        <v>Chem</v>
      </c>
      <c r="D148" s="24" t="s">
        <v>128</v>
      </c>
      <c r="E148" s="21">
        <f>+INDEX(Tabelle1[[Type]:[Caps]],MATCH(Tabelle3[[#This Row],[Equipment]],Tabelle1[Item],0),3)</f>
        <v>13</v>
      </c>
      <c r="F148" s="22"/>
      <c r="G148" s="22">
        <f t="shared" si="4"/>
        <v>0</v>
      </c>
      <c r="H148" s="79" t="str">
        <f>+INDEX(Tabelle1[[Type]:[Basic equipment]],MATCH(Tabelle3[[#This Row],[Equipment]],Tabelle1[Item],0),6)</f>
        <v>-</v>
      </c>
    </row>
    <row r="149" spans="1:8" s="12" customFormat="1" ht="12.5">
      <c r="A149" s="23" t="s">
        <v>60</v>
      </c>
      <c r="B149" s="24" t="s">
        <v>127</v>
      </c>
      <c r="C149" s="24" t="str">
        <f>+INDEX(Tabelle1[[Type]:[Caps]],MATCH(Tabelle3[[#This Row],[Equipment]],Tabelle1[Item],0),1)</f>
        <v>Chem</v>
      </c>
      <c r="D149" s="24" t="s">
        <v>232</v>
      </c>
      <c r="E149" s="21">
        <f>+INDEX(Tabelle1[[Type]:[Caps]],MATCH(Tabelle3[[#This Row],[Equipment]],Tabelle1[Item],0),3)</f>
        <v>11</v>
      </c>
      <c r="F149" s="22"/>
      <c r="G149" s="22">
        <f t="shared" si="4"/>
        <v>0</v>
      </c>
      <c r="H149" s="79" t="str">
        <f>+INDEX(Tabelle1[[Type]:[Basic equipment]],MATCH(Tabelle3[[#This Row],[Equipment]],Tabelle1[Item],0),6)</f>
        <v>-</v>
      </c>
    </row>
    <row r="150" spans="1:8" s="12" customFormat="1" ht="12.5">
      <c r="A150" s="23" t="s">
        <v>60</v>
      </c>
      <c r="B150" s="24" t="s">
        <v>127</v>
      </c>
      <c r="C150" s="24" t="str">
        <f>+INDEX(Tabelle1[[Type]:[Caps]],MATCH(Tabelle3[[#This Row],[Equipment]],Tabelle1[Item],0),1)</f>
        <v>Chem</v>
      </c>
      <c r="D150" s="24" t="s">
        <v>213</v>
      </c>
      <c r="E150" s="21">
        <f>+INDEX(Tabelle1[[Type]:[Caps]],MATCH(Tabelle3[[#This Row],[Equipment]],Tabelle1[Item],0),3)</f>
        <v>10</v>
      </c>
      <c r="F150" s="22"/>
      <c r="G150" s="22">
        <f t="shared" si="4"/>
        <v>0</v>
      </c>
      <c r="H150" s="79" t="str">
        <f>+INDEX(Tabelle1[[Type]:[Basic equipment]],MATCH(Tabelle3[[#This Row],[Equipment]],Tabelle1[Item],0),6)</f>
        <v>-</v>
      </c>
    </row>
    <row r="151" spans="1:8" s="12" customFormat="1" ht="14">
      <c r="A151" s="9" t="s">
        <v>60</v>
      </c>
      <c r="B151" s="10" t="s">
        <v>160</v>
      </c>
      <c r="C151" s="10"/>
      <c r="D151" s="10"/>
      <c r="E151" s="11"/>
      <c r="F151" s="11"/>
      <c r="G151" s="11"/>
      <c r="H151" s="10"/>
    </row>
    <row r="152" spans="1:8" s="12" customFormat="1" ht="12.5">
      <c r="A152" s="23" t="s">
        <v>60</v>
      </c>
      <c r="B152" s="24" t="s">
        <v>160</v>
      </c>
      <c r="C152" s="24" t="str">
        <f>+INDEX(Tabelle1[[Type]:[Caps]],MATCH(Tabelle3[[#This Row],[Equipment]],Tabelle1[Item],0),1)</f>
        <v>Leader</v>
      </c>
      <c r="D152" s="24" t="s">
        <v>215</v>
      </c>
      <c r="E152" s="21">
        <f>+INDEX(Tabelle1[[Type]:[Caps]],MATCH(Tabelle3[[#This Row],[Equipment]],Tabelle1[Item],0),3)</f>
        <v>39</v>
      </c>
      <c r="F152" s="22"/>
      <c r="G152" s="22">
        <f>+F152*E152</f>
        <v>0</v>
      </c>
      <c r="H152" s="79" t="str">
        <f>+INDEX(Tabelle1[[Type]:[Basic equipment]],MATCH(Tabelle3[[#This Row],[Equipment]],Tabelle1[Item],0),6)</f>
        <v>-</v>
      </c>
    </row>
    <row r="153" spans="1:8" s="12" customFormat="1" ht="12.5">
      <c r="A153" s="23" t="s">
        <v>60</v>
      </c>
      <c r="B153" s="24" t="s">
        <v>160</v>
      </c>
      <c r="C153" s="24" t="str">
        <f>+INDEX(Tabelle1[[Type]:[Caps]],MATCH(Tabelle3[[#This Row],[Equipment]],Tabelle1[Item],0),1)</f>
        <v>Leader</v>
      </c>
      <c r="D153" s="24" t="s">
        <v>182</v>
      </c>
      <c r="E153" s="21">
        <f>+INDEX(Tabelle1[[Type]:[Caps]],MATCH(Tabelle3[[#This Row],[Equipment]],Tabelle1[Item],0),3)</f>
        <v>36</v>
      </c>
      <c r="F153" s="22"/>
      <c r="G153" s="22">
        <f>+F153*E153</f>
        <v>0</v>
      </c>
      <c r="H153" s="79" t="str">
        <f>+INDEX(Tabelle1[[Type]:[Basic equipment]],MATCH(Tabelle3[[#This Row],[Equipment]],Tabelle1[Item],0),6)</f>
        <v>-</v>
      </c>
    </row>
    <row r="154" spans="1:8" s="12" customFormat="1" ht="12.5">
      <c r="A154" s="23" t="s">
        <v>60</v>
      </c>
      <c r="B154" s="24" t="s">
        <v>160</v>
      </c>
      <c r="C154" s="24" t="str">
        <f>+INDEX(Tabelle1[[Type]:[Caps]],MATCH(Tabelle3[[#This Row],[Equipment]],Tabelle1[Item],0),1)</f>
        <v>Leader</v>
      </c>
      <c r="D154" s="24" t="s">
        <v>177</v>
      </c>
      <c r="E154" s="21">
        <f>+INDEX(Tabelle1[[Type]:[Caps]],MATCH(Tabelle3[[#This Row],[Equipment]],Tabelle1[Item],0),3)</f>
        <v>26</v>
      </c>
      <c r="F154" s="22"/>
      <c r="G154" s="22">
        <f>+F154*E154</f>
        <v>0</v>
      </c>
      <c r="H154" s="79" t="str">
        <f>+INDEX(Tabelle1[[Type]:[Basic equipment]],MATCH(Tabelle3[[#This Row],[Equipment]],Tabelle1[Item],0),6)</f>
        <v>-</v>
      </c>
    </row>
    <row r="155" spans="1:8" s="12" customFormat="1" ht="12.5">
      <c r="A155" s="23" t="s">
        <v>60</v>
      </c>
      <c r="B155" s="24" t="s">
        <v>160</v>
      </c>
      <c r="C155" s="24" t="str">
        <f>+INDEX(Tabelle1[[Type]:[Caps]],MATCH(Tabelle3[[#This Row],[Equipment]],Tabelle1[Item],0),1)</f>
        <v>Leader</v>
      </c>
      <c r="D155" s="24" t="s">
        <v>233</v>
      </c>
      <c r="E155" s="21">
        <f>+INDEX(Tabelle1[[Type]:[Caps]],MATCH(Tabelle3[[#This Row],[Equipment]],Tabelle1[Item],0),3)</f>
        <v>20</v>
      </c>
      <c r="F155" s="22"/>
      <c r="G155" s="22">
        <f>+F155*E155</f>
        <v>0</v>
      </c>
      <c r="H155" s="79" t="str">
        <f>+INDEX(Tabelle1[[Type]:[Basic equipment]],MATCH(Tabelle3[[#This Row],[Equipment]],Tabelle1[Item],0),6)</f>
        <v>-</v>
      </c>
    </row>
    <row r="156" spans="1:8" s="12" customFormat="1" ht="12.5">
      <c r="A156" s="23" t="s">
        <v>60</v>
      </c>
      <c r="B156" s="24" t="s">
        <v>160</v>
      </c>
      <c r="C156" s="24" t="str">
        <f>+INDEX(Tabelle1[[Type]:[Caps]],MATCH(Tabelle3[[#This Row],[Equipment]],Tabelle1[Item],0),1)</f>
        <v>Leader</v>
      </c>
      <c r="D156" s="24" t="s">
        <v>197</v>
      </c>
      <c r="E156" s="21">
        <f>+INDEX(Tabelle1[[Type]:[Caps]],MATCH(Tabelle3[[#This Row],[Equipment]],Tabelle1[Item],0),3)</f>
        <v>20</v>
      </c>
      <c r="F156" s="22"/>
      <c r="G156" s="22">
        <f>+F156*E156</f>
        <v>0</v>
      </c>
      <c r="H156" s="79" t="str">
        <f>+INDEX(Tabelle1[[Type]:[Basic equipment]],MATCH(Tabelle3[[#This Row],[Equipment]],Tabelle1[Item],0),6)</f>
        <v>-</v>
      </c>
    </row>
    <row r="157" spans="1:8" s="12" customFormat="1" ht="12.5">
      <c r="A157" s="23" t="s">
        <v>60</v>
      </c>
      <c r="B157" s="24" t="s">
        <v>160</v>
      </c>
      <c r="C157" s="24" t="str">
        <f>+INDEX(Tabelle1[[Type]:[Caps]],MATCH(Tabelle3[[#This Row],[Equipment]],Tabelle1[Item],0),1)</f>
        <v>Leader</v>
      </c>
      <c r="D157" s="24" t="s">
        <v>163</v>
      </c>
      <c r="E157" s="21">
        <f>+INDEX(Tabelle1[[Type]:[Caps]],MATCH(Tabelle3[[#This Row],[Equipment]],Tabelle1[Item],0),3)</f>
        <v>20</v>
      </c>
      <c r="F157" s="22"/>
      <c r="G157" s="22">
        <f t="shared" ref="G157:G173" si="5">+F157*E157</f>
        <v>0</v>
      </c>
      <c r="H157" s="79" t="str">
        <f>+INDEX(Tabelle1[[Type]:[Basic equipment]],MATCH(Tabelle3[[#This Row],[Equipment]],Tabelle1[Item],0),6)</f>
        <v>-</v>
      </c>
    </row>
    <row r="158" spans="1:8" s="12" customFormat="1" ht="12.5">
      <c r="A158" s="23" t="s">
        <v>60</v>
      </c>
      <c r="B158" s="24" t="s">
        <v>160</v>
      </c>
      <c r="C158" s="24" t="str">
        <f>+INDEX(Tabelle1[[Type]:[Caps]],MATCH(Tabelle3[[#This Row],[Equipment]],Tabelle1[Item],0),1)</f>
        <v>Leader</v>
      </c>
      <c r="D158" s="24" t="s">
        <v>286</v>
      </c>
      <c r="E158" s="21">
        <f>+INDEX(Tabelle1[[Type]:[Caps]],MATCH(Tabelle3[[#This Row],[Equipment]],Tabelle1[Item],0),3)</f>
        <v>16</v>
      </c>
      <c r="F158" s="22"/>
      <c r="G158" s="22">
        <f t="shared" si="5"/>
        <v>0</v>
      </c>
      <c r="H158" s="79" t="str">
        <f>+INDEX(Tabelle1[[Type]:[Basic equipment]],MATCH(Tabelle3[[#This Row],[Equipment]],Tabelle1[Item],0),6)</f>
        <v>-</v>
      </c>
    </row>
    <row r="159" spans="1:8" s="12" customFormat="1" ht="12.5">
      <c r="A159" s="23" t="s">
        <v>60</v>
      </c>
      <c r="B159" s="24" t="s">
        <v>160</v>
      </c>
      <c r="C159" s="24" t="str">
        <f>+INDEX(Tabelle1[[Type]:[Caps]],MATCH(Tabelle3[[#This Row],[Equipment]],Tabelle1[Item],0),1)</f>
        <v>Leader</v>
      </c>
      <c r="D159" s="24" t="s">
        <v>284</v>
      </c>
      <c r="E159" s="21">
        <f>+INDEX(Tabelle1[[Type]:[Caps]],MATCH(Tabelle3[[#This Row],[Equipment]],Tabelle1[Item],0),3)</f>
        <v>16</v>
      </c>
      <c r="F159" s="22"/>
      <c r="G159" s="22">
        <f t="shared" si="5"/>
        <v>0</v>
      </c>
      <c r="H159" s="79" t="str">
        <f>+INDEX(Tabelle1[[Type]:[Basic equipment]],MATCH(Tabelle3[[#This Row],[Equipment]],Tabelle1[Item],0),6)</f>
        <v>-</v>
      </c>
    </row>
    <row r="160" spans="1:8" s="12" customFormat="1" ht="12.5">
      <c r="A160" s="23" t="s">
        <v>60</v>
      </c>
      <c r="B160" s="24" t="s">
        <v>160</v>
      </c>
      <c r="C160" s="24" t="str">
        <f>+INDEX(Tabelle1[[Type]:[Caps]],MATCH(Tabelle3[[#This Row],[Equipment]],Tabelle1[Item],0),1)</f>
        <v>Leader</v>
      </c>
      <c r="D160" s="24" t="s">
        <v>193</v>
      </c>
      <c r="E160" s="21">
        <f>+INDEX(Tabelle1[[Type]:[Caps]],MATCH(Tabelle3[[#This Row],[Equipment]],Tabelle1[Item],0),3)</f>
        <v>13</v>
      </c>
      <c r="F160" s="22"/>
      <c r="G160" s="22">
        <f t="shared" si="5"/>
        <v>0</v>
      </c>
      <c r="H160" s="79" t="str">
        <f>+INDEX(Tabelle1[[Type]:[Basic equipment]],MATCH(Tabelle3[[#This Row],[Equipment]],Tabelle1[Item],0),6)</f>
        <v>-</v>
      </c>
    </row>
    <row r="161" spans="1:8" s="12" customFormat="1" ht="12.5">
      <c r="A161" s="23" t="s">
        <v>60</v>
      </c>
      <c r="B161" s="24" t="s">
        <v>160</v>
      </c>
      <c r="C161" s="24" t="str">
        <f>+INDEX(Tabelle1[[Type]:[Caps]],MATCH(Tabelle3[[#This Row],[Equipment]],Tabelle1[Item],0),1)</f>
        <v>Leader</v>
      </c>
      <c r="D161" s="24" t="s">
        <v>345</v>
      </c>
      <c r="E161" s="21">
        <f>+INDEX(Tabelle1[[Type]:[Caps]],MATCH(Tabelle3[[#This Row],[Equipment]],Tabelle1[Item],0),3)</f>
        <v>13</v>
      </c>
      <c r="F161" s="22"/>
      <c r="G161" s="22">
        <f t="shared" si="5"/>
        <v>0</v>
      </c>
      <c r="H161" s="79" t="str">
        <f>+INDEX(Tabelle1[[Type]:[Basic equipment]],MATCH(Tabelle3[[#This Row],[Equipment]],Tabelle1[Item],0),6)</f>
        <v>-</v>
      </c>
    </row>
    <row r="162" spans="1:8" s="12" customFormat="1" ht="12.5">
      <c r="A162" s="23" t="s">
        <v>60</v>
      </c>
      <c r="B162" s="24" t="s">
        <v>160</v>
      </c>
      <c r="C162" s="24" t="str">
        <f>+INDEX(Tabelle1[[Type]:[Caps]],MATCH(Tabelle3[[#This Row],[Equipment]],Tabelle1[Item],0),1)</f>
        <v>Leader</v>
      </c>
      <c r="D162" s="24" t="s">
        <v>283</v>
      </c>
      <c r="E162" s="21">
        <f>+INDEX(Tabelle1[[Type]:[Caps]],MATCH(Tabelle3[[#This Row],[Equipment]],Tabelle1[Item],0),3)</f>
        <v>13</v>
      </c>
      <c r="F162" s="22"/>
      <c r="G162" s="22">
        <f t="shared" si="5"/>
        <v>0</v>
      </c>
      <c r="H162" s="79" t="str">
        <f>+INDEX(Tabelle1[[Type]:[Basic equipment]],MATCH(Tabelle3[[#This Row],[Equipment]],Tabelle1[Item],0),6)</f>
        <v>-</v>
      </c>
    </row>
    <row r="163" spans="1:8" s="12" customFormat="1" ht="12.5">
      <c r="A163" s="23" t="s">
        <v>60</v>
      </c>
      <c r="B163" s="24" t="s">
        <v>160</v>
      </c>
      <c r="C163" s="24" t="str">
        <f>+INDEX(Tabelle1[[Type]:[Caps]],MATCH(Tabelle3[[#This Row],[Equipment]],Tabelle1[Item],0),1)</f>
        <v>Leader</v>
      </c>
      <c r="D163" s="24" t="s">
        <v>343</v>
      </c>
      <c r="E163" s="21">
        <f>+INDEX(Tabelle1[[Type]:[Caps]],MATCH(Tabelle3[[#This Row],[Equipment]],Tabelle1[Item],0),3)</f>
        <v>12</v>
      </c>
      <c r="F163" s="22"/>
      <c r="G163" s="22">
        <f t="shared" si="5"/>
        <v>0</v>
      </c>
      <c r="H163" s="79" t="str">
        <f>+INDEX(Tabelle1[[Type]:[Basic equipment]],MATCH(Tabelle3[[#This Row],[Equipment]],Tabelle1[Item],0),6)</f>
        <v>-</v>
      </c>
    </row>
    <row r="164" spans="1:8" s="12" customFormat="1" ht="12.5">
      <c r="A164" s="23" t="s">
        <v>60</v>
      </c>
      <c r="B164" s="24" t="s">
        <v>160</v>
      </c>
      <c r="C164" s="24" t="str">
        <f>+INDEX(Tabelle1[[Type]:[Caps]],MATCH(Tabelle3[[#This Row],[Equipment]],Tabelle1[Item],0),1)</f>
        <v>Leader</v>
      </c>
      <c r="D164" s="24" t="s">
        <v>285</v>
      </c>
      <c r="E164" s="21">
        <f>+INDEX(Tabelle1[[Type]:[Caps]],MATCH(Tabelle3[[#This Row],[Equipment]],Tabelle1[Item],0),3)</f>
        <v>11</v>
      </c>
      <c r="F164" s="22"/>
      <c r="G164" s="22">
        <f t="shared" si="5"/>
        <v>0</v>
      </c>
      <c r="H164" s="79" t="str">
        <f>+INDEX(Tabelle1[[Type]:[Basic equipment]],MATCH(Tabelle3[[#This Row],[Equipment]],Tabelle1[Item],0),6)</f>
        <v>-</v>
      </c>
    </row>
    <row r="165" spans="1:8" s="12" customFormat="1" ht="12.5">
      <c r="A165" s="23" t="s">
        <v>60</v>
      </c>
      <c r="B165" s="24" t="s">
        <v>160</v>
      </c>
      <c r="C165" s="24" t="str">
        <f>+INDEX(Tabelle1[[Type]:[Caps]],MATCH(Tabelle3[[#This Row],[Equipment]],Tabelle1[Item],0),1)</f>
        <v>Leader</v>
      </c>
      <c r="D165" s="24" t="s">
        <v>159</v>
      </c>
      <c r="E165" s="21">
        <f>+INDEX(Tabelle1[[Type]:[Caps]],MATCH(Tabelle3[[#This Row],[Equipment]],Tabelle1[Item],0),3)</f>
        <v>10</v>
      </c>
      <c r="F165" s="22"/>
      <c r="G165" s="22">
        <f t="shared" si="5"/>
        <v>0</v>
      </c>
      <c r="H165" s="79" t="str">
        <f>+INDEX(Tabelle1[[Type]:[Basic equipment]],MATCH(Tabelle3[[#This Row],[Equipment]],Tabelle1[Item],0),6)</f>
        <v>-</v>
      </c>
    </row>
    <row r="166" spans="1:8" s="12" customFormat="1" ht="12.5">
      <c r="A166" s="23" t="s">
        <v>60</v>
      </c>
      <c r="B166" s="24" t="s">
        <v>160</v>
      </c>
      <c r="C166" s="24" t="str">
        <f>+INDEX(Tabelle1[[Type]:[Caps]],MATCH(Tabelle3[[#This Row],[Equipment]],Tabelle1[Item],0),1)</f>
        <v>Leader</v>
      </c>
      <c r="D166" s="24" t="s">
        <v>344</v>
      </c>
      <c r="E166" s="21">
        <f>+INDEX(Tabelle1[[Type]:[Caps]],MATCH(Tabelle3[[#This Row],[Equipment]],Tabelle1[Item],0),3)</f>
        <v>10</v>
      </c>
      <c r="F166" s="22"/>
      <c r="G166" s="22">
        <f t="shared" si="5"/>
        <v>0</v>
      </c>
      <c r="H166" s="79" t="str">
        <f>+INDEX(Tabelle1[[Type]:[Basic equipment]],MATCH(Tabelle3[[#This Row],[Equipment]],Tabelle1[Item],0),6)</f>
        <v>-</v>
      </c>
    </row>
    <row r="167" spans="1:8" s="12" customFormat="1" ht="12.5">
      <c r="A167" s="23" t="s">
        <v>60</v>
      </c>
      <c r="B167" s="24" t="s">
        <v>160</v>
      </c>
      <c r="C167" s="24" t="str">
        <f>+INDEX(Tabelle1[[Type]:[Caps]],MATCH(Tabelle3[[#This Row],[Equipment]],Tabelle1[Item],0),1)</f>
        <v>Leader</v>
      </c>
      <c r="D167" s="24" t="s">
        <v>161</v>
      </c>
      <c r="E167" s="21">
        <f>+INDEX(Tabelle1[[Type]:[Caps]],MATCH(Tabelle3[[#This Row],[Equipment]],Tabelle1[Item],0),3)</f>
        <v>10</v>
      </c>
      <c r="F167" s="22"/>
      <c r="G167" s="22">
        <f t="shared" si="5"/>
        <v>0</v>
      </c>
      <c r="H167" s="79" t="str">
        <f>+INDEX(Tabelle1[[Type]:[Basic equipment]],MATCH(Tabelle3[[#This Row],[Equipment]],Tabelle1[Item],0),6)</f>
        <v>-</v>
      </c>
    </row>
    <row r="168" spans="1:8" s="12" customFormat="1" ht="12.5">
      <c r="A168" s="23" t="s">
        <v>60</v>
      </c>
      <c r="B168" s="24" t="s">
        <v>160</v>
      </c>
      <c r="C168" s="24" t="str">
        <f>+INDEX(Tabelle1[[Type]:[Caps]],MATCH(Tabelle3[[#This Row],[Equipment]],Tabelle1[Item],0),1)</f>
        <v>Leader</v>
      </c>
      <c r="D168" s="24" t="s">
        <v>206</v>
      </c>
      <c r="E168" s="21">
        <f>+INDEX(Tabelle1[[Type]:[Caps]],MATCH(Tabelle3[[#This Row],[Equipment]],Tabelle1[Item],0),3)</f>
        <v>10</v>
      </c>
      <c r="F168" s="22"/>
      <c r="G168" s="22">
        <f t="shared" si="5"/>
        <v>0</v>
      </c>
      <c r="H168" s="79" t="str">
        <f>+INDEX(Tabelle1[[Type]:[Basic equipment]],MATCH(Tabelle3[[#This Row],[Equipment]],Tabelle1[Item],0),6)</f>
        <v>-</v>
      </c>
    </row>
    <row r="169" spans="1:8" s="12" customFormat="1" ht="12.5">
      <c r="A169" s="23" t="s">
        <v>60</v>
      </c>
      <c r="B169" s="24" t="s">
        <v>160</v>
      </c>
      <c r="C169" s="24" t="str">
        <f>+INDEX(Tabelle1[[Type]:[Caps]],MATCH(Tabelle3[[#This Row],[Equipment]],Tabelle1[Item],0),1)</f>
        <v>Leader</v>
      </c>
      <c r="D169" s="24" t="s">
        <v>287</v>
      </c>
      <c r="E169" s="21">
        <f>+INDEX(Tabelle1[[Type]:[Caps]],MATCH(Tabelle3[[#This Row],[Equipment]],Tabelle1[Item],0),3)</f>
        <v>8</v>
      </c>
      <c r="F169" s="22"/>
      <c r="G169" s="22">
        <f t="shared" si="5"/>
        <v>0</v>
      </c>
      <c r="H169" s="79" t="str">
        <f>+INDEX(Tabelle1[[Type]:[Basic equipment]],MATCH(Tabelle3[[#This Row],[Equipment]],Tabelle1[Item],0),6)</f>
        <v>-</v>
      </c>
    </row>
    <row r="170" spans="1:8" s="12" customFormat="1" ht="12.5">
      <c r="A170" s="23" t="s">
        <v>60</v>
      </c>
      <c r="B170" s="24" t="s">
        <v>160</v>
      </c>
      <c r="C170" s="24" t="str">
        <f>+INDEX(Tabelle1[[Type]:[Caps]],MATCH(Tabelle3[[#This Row],[Equipment]],Tabelle1[Item],0),1)</f>
        <v>Leader</v>
      </c>
      <c r="D170" s="24" t="s">
        <v>388</v>
      </c>
      <c r="E170" s="21">
        <f>+INDEX(Tabelle1[[Type]:[Caps]],MATCH(Tabelle3[[#This Row],[Equipment]],Tabelle1[Item],0),3)</f>
        <v>7</v>
      </c>
      <c r="F170" s="22"/>
      <c r="G170" s="22">
        <f t="shared" si="5"/>
        <v>0</v>
      </c>
      <c r="H170" s="79" t="str">
        <f>+INDEX(Tabelle1[[Type]:[Basic equipment]],MATCH(Tabelle3[[#This Row],[Equipment]],Tabelle1[Item],0),6)</f>
        <v>-</v>
      </c>
    </row>
    <row r="171" spans="1:8" s="12" customFormat="1" ht="12.5">
      <c r="A171" s="23" t="s">
        <v>60</v>
      </c>
      <c r="B171" s="24" t="s">
        <v>160</v>
      </c>
      <c r="C171" s="24" t="str">
        <f>+INDEX(Tabelle1[[Type]:[Caps]],MATCH(Tabelle3[[#This Row],[Equipment]],Tabelle1[Item],0),1)</f>
        <v>Leader</v>
      </c>
      <c r="D171" s="24" t="s">
        <v>389</v>
      </c>
      <c r="E171" s="21">
        <f>+INDEX(Tabelle1[[Type]:[Caps]],MATCH(Tabelle3[[#This Row],[Equipment]],Tabelle1[Item],0),3)</f>
        <v>7</v>
      </c>
      <c r="F171" s="22"/>
      <c r="G171" s="22">
        <f t="shared" si="5"/>
        <v>0</v>
      </c>
      <c r="H171" s="79" t="str">
        <f>+INDEX(Tabelle1[[Type]:[Basic equipment]],MATCH(Tabelle3[[#This Row],[Equipment]],Tabelle1[Item],0),6)</f>
        <v>-</v>
      </c>
    </row>
    <row r="172" spans="1:8" s="12" customFormat="1" ht="12.5">
      <c r="A172" s="23" t="s">
        <v>60</v>
      </c>
      <c r="B172" s="24" t="s">
        <v>160</v>
      </c>
      <c r="C172" s="24" t="str">
        <f>+INDEX(Tabelle1[[Type]:[Caps]],MATCH(Tabelle3[[#This Row],[Equipment]],Tabelle1[Item],0),1)</f>
        <v>Leader</v>
      </c>
      <c r="D172" s="24" t="s">
        <v>226</v>
      </c>
      <c r="E172" s="21">
        <f>+INDEX(Tabelle1[[Type]:[Caps]],MATCH(Tabelle3[[#This Row],[Equipment]],Tabelle1[Item],0),3)</f>
        <v>7</v>
      </c>
      <c r="F172" s="22"/>
      <c r="G172" s="22">
        <f t="shared" si="5"/>
        <v>0</v>
      </c>
      <c r="H172" s="79" t="str">
        <f>+INDEX(Tabelle1[[Type]:[Basic equipment]],MATCH(Tabelle3[[#This Row],[Equipment]],Tabelle1[Item],0),6)</f>
        <v>-</v>
      </c>
    </row>
    <row r="173" spans="1:8" s="12" customFormat="1" ht="12.5">
      <c r="A173" s="23" t="s">
        <v>60</v>
      </c>
      <c r="B173" s="24" t="s">
        <v>160</v>
      </c>
      <c r="C173" s="24" t="str">
        <f>+INDEX(Tabelle1[[Type]:[Caps]],MATCH(Tabelle3[[#This Row],[Equipment]],Tabelle1[Item],0),1)</f>
        <v>Leader</v>
      </c>
      <c r="D173" s="24" t="s">
        <v>162</v>
      </c>
      <c r="E173" s="21">
        <f>+INDEX(Tabelle1[[Type]:[Caps]],MATCH(Tabelle3[[#This Row],[Equipment]],Tabelle1[Item],0),3)</f>
        <v>5</v>
      </c>
      <c r="F173" s="22"/>
      <c r="G173" s="22">
        <f t="shared" si="5"/>
        <v>0</v>
      </c>
      <c r="H173" s="79" t="str">
        <f>+INDEX(Tabelle1[[Type]:[Basic equipment]],MATCH(Tabelle3[[#This Row],[Equipment]],Tabelle1[Item],0),6)</f>
        <v>-</v>
      </c>
    </row>
    <row r="174" spans="1:8" s="12" customFormat="1" ht="14">
      <c r="A174" s="9" t="s">
        <v>60</v>
      </c>
      <c r="B174" s="10" t="s">
        <v>165</v>
      </c>
      <c r="C174" s="10"/>
      <c r="D174" s="10"/>
      <c r="E174" s="11"/>
      <c r="F174" s="11"/>
      <c r="G174" s="11"/>
      <c r="H174" s="10"/>
    </row>
    <row r="175" spans="1:8" s="12" customFormat="1" ht="12.5">
      <c r="A175" s="23" t="s">
        <v>60</v>
      </c>
      <c r="B175" s="24" t="s">
        <v>165</v>
      </c>
      <c r="C175" s="24" t="str">
        <f>+INDEX(Tabelle1[[Type]:[Caps]],MATCH(Tabelle3[[#This Row],[Equipment]],Tabelle1[Item],0),1)</f>
        <v>Perk</v>
      </c>
      <c r="D175" s="24" t="s">
        <v>234</v>
      </c>
      <c r="E175" s="21">
        <f>+INDEX(Tabelle1[[Type]:[Caps]],MATCH(Tabelle3[[#This Row],[Equipment]],Tabelle1[Item],0),3)</f>
        <v>33</v>
      </c>
      <c r="F175" s="22"/>
      <c r="G175" s="22">
        <f t="shared" ref="G175:G205" si="6">+F175*E175</f>
        <v>0</v>
      </c>
      <c r="H175" s="79" t="str">
        <f>+INDEX(Tabelle1[[Type]:[Basic equipment]],MATCH(Tabelle3[[#This Row],[Equipment]],Tabelle1[Item],0),6)</f>
        <v>-</v>
      </c>
    </row>
    <row r="176" spans="1:8" s="12" customFormat="1" ht="12.5">
      <c r="A176" s="23" t="s">
        <v>60</v>
      </c>
      <c r="B176" s="24" t="s">
        <v>165</v>
      </c>
      <c r="C176" s="24" t="str">
        <f>+INDEX(Tabelle1[[Type]:[Caps]],MATCH(Tabelle3[[#This Row],[Equipment]],Tabelle1[Item],0),1)</f>
        <v>Perk</v>
      </c>
      <c r="D176" s="24" t="s">
        <v>178</v>
      </c>
      <c r="E176" s="21">
        <f>+INDEX(Tabelle1[[Type]:[Caps]],MATCH(Tabelle3[[#This Row],[Equipment]],Tabelle1[Item],0),3)</f>
        <v>16</v>
      </c>
      <c r="F176" s="22"/>
      <c r="G176" s="22">
        <f t="shared" si="6"/>
        <v>0</v>
      </c>
      <c r="H176" s="79" t="str">
        <f>+INDEX(Tabelle1[[Type]:[Basic equipment]],MATCH(Tabelle3[[#This Row],[Equipment]],Tabelle1[Item],0),6)</f>
        <v>-</v>
      </c>
    </row>
    <row r="177" spans="1:8" s="12" customFormat="1" ht="12.5">
      <c r="A177" s="23" t="s">
        <v>60</v>
      </c>
      <c r="B177" s="24" t="s">
        <v>165</v>
      </c>
      <c r="C177" s="24" t="str">
        <f>+INDEX(Tabelle1[[Type]:[Caps]],MATCH(Tabelle3[[#This Row],[Equipment]],Tabelle1[Item],0),1)</f>
        <v>Perk</v>
      </c>
      <c r="D177" s="24" t="s">
        <v>207</v>
      </c>
      <c r="E177" s="21">
        <f>+INDEX(Tabelle1[[Type]:[Caps]],MATCH(Tabelle3[[#This Row],[Equipment]],Tabelle1[Item],0),3)</f>
        <v>16</v>
      </c>
      <c r="F177" s="22"/>
      <c r="G177" s="22">
        <f t="shared" si="6"/>
        <v>0</v>
      </c>
      <c r="H177" s="79" t="str">
        <f>+INDEX(Tabelle1[[Type]:[Basic equipment]],MATCH(Tabelle3[[#This Row],[Equipment]],Tabelle1[Item],0),6)</f>
        <v>-</v>
      </c>
    </row>
    <row r="178" spans="1:8" s="12" customFormat="1" ht="12.5">
      <c r="A178" s="23" t="s">
        <v>60</v>
      </c>
      <c r="B178" s="24" t="s">
        <v>165</v>
      </c>
      <c r="C178" s="24" t="str">
        <f>+INDEX(Tabelle1[[Type]:[Caps]],MATCH(Tabelle3[[#This Row],[Equipment]],Tabelle1[Item],0),1)</f>
        <v>Perk</v>
      </c>
      <c r="D178" s="24" t="s">
        <v>361</v>
      </c>
      <c r="E178" s="21">
        <f>+INDEX(Tabelle1[[Type]:[Caps]],MATCH(Tabelle3[[#This Row],[Equipment]],Tabelle1[Item],0),3)</f>
        <v>13</v>
      </c>
      <c r="F178" s="22"/>
      <c r="G178" s="22">
        <f t="shared" si="6"/>
        <v>0</v>
      </c>
      <c r="H178" s="79" t="str">
        <f>+INDEX(Tabelle1[[Type]:[Basic equipment]],MATCH(Tabelle3[[#This Row],[Equipment]],Tabelle1[Item],0),6)</f>
        <v>-</v>
      </c>
    </row>
    <row r="179" spans="1:8" s="12" customFormat="1" ht="12.5">
      <c r="A179" s="23" t="s">
        <v>60</v>
      </c>
      <c r="B179" s="24" t="s">
        <v>165</v>
      </c>
      <c r="C179" s="24" t="str">
        <f>+INDEX(Tabelle1[[Type]:[Caps]],MATCH(Tabelle3[[#This Row],[Equipment]],Tabelle1[Item],0),1)</f>
        <v>Perk</v>
      </c>
      <c r="D179" s="24" t="s">
        <v>170</v>
      </c>
      <c r="E179" s="21">
        <f>+INDEX(Tabelle1[[Type]:[Caps]],MATCH(Tabelle3[[#This Row],[Equipment]],Tabelle1[Item],0),3)</f>
        <v>13</v>
      </c>
      <c r="F179" s="22"/>
      <c r="G179" s="22">
        <f t="shared" si="6"/>
        <v>0</v>
      </c>
      <c r="H179" s="79" t="str">
        <f>+INDEX(Tabelle1[[Type]:[Basic equipment]],MATCH(Tabelle3[[#This Row],[Equipment]],Tabelle1[Item],0),6)</f>
        <v>-</v>
      </c>
    </row>
    <row r="180" spans="1:8">
      <c r="A180" s="23" t="s">
        <v>60</v>
      </c>
      <c r="B180" s="24" t="s">
        <v>165</v>
      </c>
      <c r="C180" s="24" t="str">
        <f>+INDEX(Tabelle1[[Type]:[Caps]],MATCH(Tabelle3[[#This Row],[Equipment]],Tabelle1[Item],0),1)</f>
        <v>Perk</v>
      </c>
      <c r="D180" s="24" t="s">
        <v>216</v>
      </c>
      <c r="E180" s="21">
        <f>+INDEX(Tabelle1[[Type]:[Caps]],MATCH(Tabelle3[[#This Row],[Equipment]],Tabelle1[Item],0),3)</f>
        <v>13</v>
      </c>
      <c r="F180" s="22"/>
      <c r="G180" s="22">
        <f t="shared" si="6"/>
        <v>0</v>
      </c>
      <c r="H180" s="79" t="str">
        <f>+INDEX(Tabelle1[[Type]:[Basic equipment]],MATCH(Tabelle3[[#This Row],[Equipment]],Tabelle1[Item],0),6)</f>
        <v>-</v>
      </c>
    </row>
    <row r="181" spans="1:8">
      <c r="A181" s="23" t="s">
        <v>60</v>
      </c>
      <c r="B181" s="24" t="s">
        <v>165</v>
      </c>
      <c r="C181" s="24" t="str">
        <f>+INDEX(Tabelle1[[Type]:[Caps]],MATCH(Tabelle3[[#This Row],[Equipment]],Tabelle1[Item],0),1)</f>
        <v>Perk</v>
      </c>
      <c r="D181" s="24" t="s">
        <v>296</v>
      </c>
      <c r="E181" s="21">
        <f>+INDEX(Tabelle1[[Type]:[Caps]],MATCH(Tabelle3[[#This Row],[Equipment]],Tabelle1[Item],0),3)</f>
        <v>13</v>
      </c>
      <c r="F181" s="22"/>
      <c r="G181" s="22">
        <f t="shared" si="6"/>
        <v>0</v>
      </c>
      <c r="H181" s="79" t="str">
        <f>+INDEX(Tabelle1[[Type]:[Basic equipment]],MATCH(Tabelle3[[#This Row],[Equipment]],Tabelle1[Item],0),6)</f>
        <v>-</v>
      </c>
    </row>
    <row r="182" spans="1:8" s="12" customFormat="1" ht="12.5">
      <c r="A182" s="23" t="s">
        <v>60</v>
      </c>
      <c r="B182" s="24" t="s">
        <v>165</v>
      </c>
      <c r="C182" s="24" t="str">
        <f>+INDEX(Tabelle1[[Type]:[Caps]],MATCH(Tabelle3[[#This Row],[Equipment]],Tabelle1[Item],0),1)</f>
        <v>Perk</v>
      </c>
      <c r="D182" s="24" t="s">
        <v>297</v>
      </c>
      <c r="E182" s="21">
        <f>+INDEX(Tabelle1[[Type]:[Caps]],MATCH(Tabelle3[[#This Row],[Equipment]],Tabelle1[Item],0),3)</f>
        <v>10</v>
      </c>
      <c r="F182" s="22"/>
      <c r="G182" s="22">
        <f t="shared" si="6"/>
        <v>0</v>
      </c>
      <c r="H182" s="79" t="str">
        <f>+INDEX(Tabelle1[[Type]:[Basic equipment]],MATCH(Tabelle3[[#This Row],[Equipment]],Tabelle1[Item],0),6)</f>
        <v>-</v>
      </c>
    </row>
    <row r="183" spans="1:8" s="12" customFormat="1" ht="12.5">
      <c r="A183" s="23" t="s">
        <v>60</v>
      </c>
      <c r="B183" s="24" t="s">
        <v>165</v>
      </c>
      <c r="C183" s="24" t="str">
        <f>+INDEX(Tabelle1[[Type]:[Caps]],MATCH(Tabelle3[[#This Row],[Equipment]],Tabelle1[Item],0),1)</f>
        <v>Perk</v>
      </c>
      <c r="D183" s="24" t="s">
        <v>198</v>
      </c>
      <c r="E183" s="21">
        <f>+INDEX(Tabelle1[[Type]:[Caps]],MATCH(Tabelle3[[#This Row],[Equipment]],Tabelle1[Item],0),3)</f>
        <v>10</v>
      </c>
      <c r="F183" s="22"/>
      <c r="G183" s="22">
        <f t="shared" si="6"/>
        <v>0</v>
      </c>
      <c r="H183" s="79" t="str">
        <f>+INDEX(Tabelle1[[Type]:[Basic equipment]],MATCH(Tabelle3[[#This Row],[Equipment]],Tabelle1[Item],0),6)</f>
        <v>-</v>
      </c>
    </row>
    <row r="184" spans="1:8" s="12" customFormat="1" ht="12.5">
      <c r="A184" s="23" t="s">
        <v>60</v>
      </c>
      <c r="B184" s="24" t="s">
        <v>165</v>
      </c>
      <c r="C184" s="24" t="str">
        <f>+INDEX(Tabelle1[[Type]:[Caps]],MATCH(Tabelle3[[#This Row],[Equipment]],Tabelle1[Item],0),1)</f>
        <v>Perk</v>
      </c>
      <c r="D184" s="24" t="s">
        <v>227</v>
      </c>
      <c r="E184" s="21">
        <f>+INDEX(Tabelle1[[Type]:[Caps]],MATCH(Tabelle3[[#This Row],[Equipment]],Tabelle1[Item],0),3)</f>
        <v>10</v>
      </c>
      <c r="F184" s="22"/>
      <c r="G184" s="22">
        <f t="shared" si="6"/>
        <v>0</v>
      </c>
      <c r="H184" s="79" t="str">
        <f>+INDEX(Tabelle1[[Type]:[Basic equipment]],MATCH(Tabelle3[[#This Row],[Equipment]],Tabelle1[Item],0),6)</f>
        <v>-</v>
      </c>
    </row>
    <row r="185" spans="1:8" s="12" customFormat="1" ht="12.5">
      <c r="A185" s="23" t="s">
        <v>60</v>
      </c>
      <c r="B185" s="24" t="s">
        <v>165</v>
      </c>
      <c r="C185" s="24" t="str">
        <f>+INDEX(Tabelle1[[Type]:[Caps]],MATCH(Tabelle3[[#This Row],[Equipment]],Tabelle1[Item],0),1)</f>
        <v>Perk</v>
      </c>
      <c r="D185" s="24" t="s">
        <v>295</v>
      </c>
      <c r="E185" s="21">
        <f>+INDEX(Tabelle1[[Type]:[Caps]],MATCH(Tabelle3[[#This Row],[Equipment]],Tabelle1[Item],0),3)</f>
        <v>10</v>
      </c>
      <c r="F185" s="22"/>
      <c r="G185" s="22">
        <f t="shared" si="6"/>
        <v>0</v>
      </c>
      <c r="H185" s="79" t="str">
        <f>+INDEX(Tabelle1[[Type]:[Basic equipment]],MATCH(Tabelle3[[#This Row],[Equipment]],Tabelle1[Item],0),6)</f>
        <v>-</v>
      </c>
    </row>
    <row r="186" spans="1:8" s="12" customFormat="1" ht="12.5">
      <c r="A186" s="23" t="s">
        <v>60</v>
      </c>
      <c r="B186" s="24" t="s">
        <v>165</v>
      </c>
      <c r="C186" s="24" t="str">
        <f>+INDEX(Tabelle1[[Type]:[Caps]],MATCH(Tabelle3[[#This Row],[Equipment]],Tabelle1[Item],0),1)</f>
        <v>Perk</v>
      </c>
      <c r="D186" s="24" t="s">
        <v>290</v>
      </c>
      <c r="E186" s="21">
        <f>+INDEX(Tabelle1[[Type]:[Caps]],MATCH(Tabelle3[[#This Row],[Equipment]],Tabelle1[Item],0),3)</f>
        <v>12</v>
      </c>
      <c r="F186" s="22"/>
      <c r="G186" s="22">
        <f t="shared" si="6"/>
        <v>0</v>
      </c>
      <c r="H186" s="79" t="str">
        <f>+INDEX(Tabelle1[[Type]:[Basic equipment]],MATCH(Tabelle3[[#This Row],[Equipment]],Tabelle1[Item],0),6)</f>
        <v>-</v>
      </c>
    </row>
    <row r="187" spans="1:8" s="12" customFormat="1" ht="12.5">
      <c r="A187" s="23" t="s">
        <v>60</v>
      </c>
      <c r="B187" s="24" t="s">
        <v>165</v>
      </c>
      <c r="C187" s="24" t="str">
        <f>+INDEX(Tabelle1[[Type]:[Caps]],MATCH(Tabelle3[[#This Row],[Equipment]],Tabelle1[Item],0),1)</f>
        <v>Perk</v>
      </c>
      <c r="D187" s="24" t="s">
        <v>365</v>
      </c>
      <c r="E187" s="21">
        <f>+INDEX(Tabelle1[[Type]:[Caps]],MATCH(Tabelle3[[#This Row],[Equipment]],Tabelle1[Item],0),3)</f>
        <v>10</v>
      </c>
      <c r="F187" s="22"/>
      <c r="G187" s="22">
        <f t="shared" si="6"/>
        <v>0</v>
      </c>
      <c r="H187" s="79" t="str">
        <f>+INDEX(Tabelle1[[Type]:[Basic equipment]],MATCH(Tabelle3[[#This Row],[Equipment]],Tabelle1[Item],0),6)</f>
        <v>-</v>
      </c>
    </row>
    <row r="188" spans="1:8" s="12" customFormat="1" ht="12.5">
      <c r="A188" s="23" t="s">
        <v>60</v>
      </c>
      <c r="B188" s="24" t="s">
        <v>165</v>
      </c>
      <c r="C188" s="24" t="str">
        <f>+INDEX(Tabelle1[[Type]:[Caps]],MATCH(Tabelle3[[#This Row],[Equipment]],Tabelle1[Item],0),1)</f>
        <v>Perk</v>
      </c>
      <c r="D188" s="24" t="s">
        <v>368</v>
      </c>
      <c r="E188" s="21">
        <f>+INDEX(Tabelle1[[Type]:[Caps]],MATCH(Tabelle3[[#This Row],[Equipment]],Tabelle1[Item],0),3)</f>
        <v>10</v>
      </c>
      <c r="F188" s="22"/>
      <c r="G188" s="22">
        <f t="shared" si="6"/>
        <v>0</v>
      </c>
      <c r="H188" s="79" t="str">
        <f>+INDEX(Tabelle1[[Type]:[Basic equipment]],MATCH(Tabelle3[[#This Row],[Equipment]],Tabelle1[Item],0),6)</f>
        <v>-</v>
      </c>
    </row>
    <row r="189" spans="1:8" s="12" customFormat="1" ht="12.5">
      <c r="A189" s="23" t="s">
        <v>60</v>
      </c>
      <c r="B189" s="24" t="s">
        <v>165</v>
      </c>
      <c r="C189" s="24" t="str">
        <f>+INDEX(Tabelle1[[Type]:[Caps]],MATCH(Tabelle3[[#This Row],[Equipment]],Tabelle1[Item],0),1)</f>
        <v>Perk</v>
      </c>
      <c r="D189" s="24" t="s">
        <v>171</v>
      </c>
      <c r="E189" s="21">
        <f>+INDEX(Tabelle1[[Type]:[Caps]],MATCH(Tabelle3[[#This Row],[Equipment]],Tabelle1[Item],0),3)</f>
        <v>10</v>
      </c>
      <c r="F189" s="22"/>
      <c r="G189" s="22">
        <f t="shared" si="6"/>
        <v>0</v>
      </c>
      <c r="H189" s="79" t="str">
        <f>+INDEX(Tabelle1[[Type]:[Basic equipment]],MATCH(Tabelle3[[#This Row],[Equipment]],Tabelle1[Item],0),6)</f>
        <v>-</v>
      </c>
    </row>
    <row r="190" spans="1:8" s="12" customFormat="1" ht="12.5">
      <c r="A190" s="23" t="s">
        <v>60</v>
      </c>
      <c r="B190" s="24" t="s">
        <v>165</v>
      </c>
      <c r="C190" s="24" t="str">
        <f>+INDEX(Tabelle1[[Type]:[Caps]],MATCH(Tabelle3[[#This Row],[Equipment]],Tabelle1[Item],0),1)</f>
        <v>Perk</v>
      </c>
      <c r="D190" s="24" t="s">
        <v>183</v>
      </c>
      <c r="E190" s="21">
        <f>+INDEX(Tabelle1[[Type]:[Caps]],MATCH(Tabelle3[[#This Row],[Equipment]],Tabelle1[Item],0),3)</f>
        <v>10</v>
      </c>
      <c r="F190" s="22"/>
      <c r="G190" s="22">
        <f t="shared" si="6"/>
        <v>0</v>
      </c>
      <c r="H190" s="79" t="str">
        <f>+INDEX(Tabelle1[[Type]:[Basic equipment]],MATCH(Tabelle3[[#This Row],[Equipment]],Tabelle1[Item],0),6)</f>
        <v>-</v>
      </c>
    </row>
    <row r="191" spans="1:8" s="12" customFormat="1" ht="12.5">
      <c r="A191" s="23" t="s">
        <v>60</v>
      </c>
      <c r="B191" s="24" t="s">
        <v>165</v>
      </c>
      <c r="C191" s="24" t="str">
        <f>+INDEX(Tabelle1[[Type]:[Caps]],MATCH(Tabelle3[[#This Row],[Equipment]],Tabelle1[Item],0),1)</f>
        <v>Perk</v>
      </c>
      <c r="D191" s="24" t="s">
        <v>194</v>
      </c>
      <c r="E191" s="21">
        <f>+INDEX(Tabelle1[[Type]:[Caps]],MATCH(Tabelle3[[#This Row],[Equipment]],Tabelle1[Item],0),3)</f>
        <v>10</v>
      </c>
      <c r="F191" s="22"/>
      <c r="G191" s="22">
        <f t="shared" si="6"/>
        <v>0</v>
      </c>
      <c r="H191" s="79" t="str">
        <f>+INDEX(Tabelle1[[Type]:[Basic equipment]],MATCH(Tabelle3[[#This Row],[Equipment]],Tabelle1[Item],0),6)</f>
        <v>-</v>
      </c>
    </row>
    <row r="192" spans="1:8" s="12" customFormat="1" ht="12.5">
      <c r="A192" s="23" t="s">
        <v>60</v>
      </c>
      <c r="B192" s="24" t="s">
        <v>165</v>
      </c>
      <c r="C192" s="24" t="str">
        <f>+INDEX(Tabelle1[[Type]:[Caps]],MATCH(Tabelle3[[#This Row],[Equipment]],Tabelle1[Item],0),1)</f>
        <v>Perk</v>
      </c>
      <c r="D192" s="24" t="s">
        <v>364</v>
      </c>
      <c r="E192" s="21">
        <f>+INDEX(Tabelle1[[Type]:[Caps]],MATCH(Tabelle3[[#This Row],[Equipment]],Tabelle1[Item],0),3)</f>
        <v>8</v>
      </c>
      <c r="F192" s="22"/>
      <c r="G192" s="22">
        <f t="shared" si="6"/>
        <v>0</v>
      </c>
      <c r="H192" s="79" t="str">
        <f>+INDEX(Tabelle1[[Type]:[Basic equipment]],MATCH(Tabelle3[[#This Row],[Equipment]],Tabelle1[Item],0),6)</f>
        <v>-</v>
      </c>
    </row>
    <row r="193" spans="1:8" s="12" customFormat="1" ht="12.5">
      <c r="A193" s="23" t="s">
        <v>60</v>
      </c>
      <c r="B193" s="24" t="s">
        <v>165</v>
      </c>
      <c r="C193" s="24" t="str">
        <f>+INDEX(Tabelle1[[Type]:[Caps]],MATCH(Tabelle3[[#This Row],[Equipment]],Tabelle1[Item],0),1)</f>
        <v>Perk</v>
      </c>
      <c r="D193" s="24" t="s">
        <v>217</v>
      </c>
      <c r="E193" s="21">
        <f>+INDEX(Tabelle1[[Type]:[Caps]],MATCH(Tabelle3[[#This Row],[Equipment]],Tabelle1[Item],0),3)</f>
        <v>7</v>
      </c>
      <c r="F193" s="22"/>
      <c r="G193" s="22">
        <f t="shared" si="6"/>
        <v>0</v>
      </c>
      <c r="H193" s="79" t="str">
        <f>+INDEX(Tabelle1[[Type]:[Basic equipment]],MATCH(Tabelle3[[#This Row],[Equipment]],Tabelle1[Item],0),6)</f>
        <v>-</v>
      </c>
    </row>
    <row r="194" spans="1:8" s="12" customFormat="1" ht="12.5">
      <c r="A194" s="23" t="s">
        <v>60</v>
      </c>
      <c r="B194" s="24" t="s">
        <v>165</v>
      </c>
      <c r="C194" s="24" t="str">
        <f>+INDEX(Tabelle1[[Type]:[Caps]],MATCH(Tabelle3[[#This Row],[Equipment]],Tabelle1[Item],0),1)</f>
        <v>Perk</v>
      </c>
      <c r="D194" s="24" t="s">
        <v>184</v>
      </c>
      <c r="E194" s="21">
        <f>+INDEX(Tabelle1[[Type]:[Caps]],MATCH(Tabelle3[[#This Row],[Equipment]],Tabelle1[Item],0),3)</f>
        <v>7</v>
      </c>
      <c r="F194" s="22"/>
      <c r="G194" s="22">
        <f t="shared" si="6"/>
        <v>0</v>
      </c>
      <c r="H194" s="79" t="str">
        <f>+INDEX(Tabelle1[[Type]:[Basic equipment]],MATCH(Tabelle3[[#This Row],[Equipment]],Tabelle1[Item],0),6)</f>
        <v>-</v>
      </c>
    </row>
    <row r="195" spans="1:8" s="12" customFormat="1" ht="12.5">
      <c r="A195" s="23" t="s">
        <v>60</v>
      </c>
      <c r="B195" s="24" t="s">
        <v>165</v>
      </c>
      <c r="C195" s="24" t="str">
        <f>+INDEX(Tabelle1[[Type]:[Caps]],MATCH(Tabelle3[[#This Row],[Equipment]],Tabelle1[Item],0),1)</f>
        <v>Perk</v>
      </c>
      <c r="D195" s="24" t="s">
        <v>228</v>
      </c>
      <c r="E195" s="21">
        <f>+INDEX(Tabelle1[[Type]:[Caps]],MATCH(Tabelle3[[#This Row],[Equipment]],Tabelle1[Item],0),3)</f>
        <v>7</v>
      </c>
      <c r="F195" s="22"/>
      <c r="G195" s="22">
        <f t="shared" si="6"/>
        <v>0</v>
      </c>
      <c r="H195" s="79" t="str">
        <f>+INDEX(Tabelle1[[Type]:[Basic equipment]],MATCH(Tabelle3[[#This Row],[Equipment]],Tabelle1[Item],0),6)</f>
        <v>-</v>
      </c>
    </row>
    <row r="196" spans="1:8" s="12" customFormat="1" ht="12.5">
      <c r="A196" s="23" t="s">
        <v>60</v>
      </c>
      <c r="B196" s="24" t="s">
        <v>165</v>
      </c>
      <c r="C196" s="24" t="str">
        <f>+INDEX(Tabelle1[[Type]:[Caps]],MATCH(Tabelle3[[#This Row],[Equipment]],Tabelle1[Item],0),1)</f>
        <v>Perk</v>
      </c>
      <c r="D196" s="24" t="s">
        <v>289</v>
      </c>
      <c r="E196" s="21">
        <f>+INDEX(Tabelle1[[Type]:[Caps]],MATCH(Tabelle3[[#This Row],[Equipment]],Tabelle1[Item],0),3)</f>
        <v>7</v>
      </c>
      <c r="F196" s="22"/>
      <c r="G196" s="22">
        <f t="shared" si="6"/>
        <v>0</v>
      </c>
      <c r="H196" s="79" t="str">
        <f>+INDEX(Tabelle1[[Type]:[Basic equipment]],MATCH(Tabelle3[[#This Row],[Equipment]],Tabelle1[Item],0),6)</f>
        <v>-</v>
      </c>
    </row>
    <row r="197" spans="1:8" s="12" customFormat="1" ht="12.5">
      <c r="A197" s="23" t="s">
        <v>60</v>
      </c>
      <c r="B197" s="24" t="s">
        <v>165</v>
      </c>
      <c r="C197" s="24" t="str">
        <f>+INDEX(Tabelle1[[Type]:[Caps]],MATCH(Tabelle3[[#This Row],[Equipment]],Tabelle1[Item],0),1)</f>
        <v>Perk</v>
      </c>
      <c r="D197" s="24" t="s">
        <v>367</v>
      </c>
      <c r="E197" s="21">
        <f>+INDEX(Tabelle1[[Type]:[Caps]],MATCH(Tabelle3[[#This Row],[Equipment]],Tabelle1[Item],0),3)</f>
        <v>7</v>
      </c>
      <c r="F197" s="22"/>
      <c r="G197" s="22">
        <f t="shared" si="6"/>
        <v>0</v>
      </c>
      <c r="H197" s="79" t="str">
        <f>+INDEX(Tabelle1[[Type]:[Basic equipment]],MATCH(Tabelle3[[#This Row],[Equipment]],Tabelle1[Item],0),6)</f>
        <v>-</v>
      </c>
    </row>
    <row r="198" spans="1:8" s="12" customFormat="1" ht="12.5">
      <c r="A198" s="23" t="s">
        <v>60</v>
      </c>
      <c r="B198" s="24" t="s">
        <v>165</v>
      </c>
      <c r="C198" s="24" t="str">
        <f>+INDEX(Tabelle1[[Type]:[Caps]],MATCH(Tabelle3[[#This Row],[Equipment]],Tabelle1[Item],0),1)</f>
        <v>Perk</v>
      </c>
      <c r="D198" s="24" t="s">
        <v>199</v>
      </c>
      <c r="E198" s="21">
        <f>+INDEX(Tabelle1[[Type]:[Caps]],MATCH(Tabelle3[[#This Row],[Equipment]],Tabelle1[Item],0),3)</f>
        <v>7</v>
      </c>
      <c r="F198" s="22"/>
      <c r="G198" s="22">
        <f t="shared" si="6"/>
        <v>0</v>
      </c>
      <c r="H198" s="79" t="str">
        <f>+INDEX(Tabelle1[[Type]:[Basic equipment]],MATCH(Tabelle3[[#This Row],[Equipment]],Tabelle1[Item],0),6)</f>
        <v>-</v>
      </c>
    </row>
    <row r="199" spans="1:8" s="12" customFormat="1" ht="12.5">
      <c r="A199" s="23" t="s">
        <v>60</v>
      </c>
      <c r="B199" s="24" t="s">
        <v>165</v>
      </c>
      <c r="C199" s="24" t="str">
        <f>+INDEX(Tabelle1[[Type]:[Caps]],MATCH(Tabelle3[[#This Row],[Equipment]],Tabelle1[Item],0),1)</f>
        <v>Perk</v>
      </c>
      <c r="D199" s="24" t="s">
        <v>294</v>
      </c>
      <c r="E199" s="21">
        <f>+INDEX(Tabelle1[[Type]:[Caps]],MATCH(Tabelle3[[#This Row],[Equipment]],Tabelle1[Item],0),3)</f>
        <v>7</v>
      </c>
      <c r="F199" s="22"/>
      <c r="G199" s="22">
        <f t="shared" si="6"/>
        <v>0</v>
      </c>
      <c r="H199" s="79" t="str">
        <f>+INDEX(Tabelle1[[Type]:[Basic equipment]],MATCH(Tabelle3[[#This Row],[Equipment]],Tabelle1[Item],0),6)</f>
        <v>-</v>
      </c>
    </row>
    <row r="200" spans="1:8" s="12" customFormat="1" ht="12.5">
      <c r="A200" s="23" t="s">
        <v>60</v>
      </c>
      <c r="B200" s="24" t="s">
        <v>165</v>
      </c>
      <c r="C200" s="24" t="str">
        <f>+INDEX(Tabelle1[[Type]:[Caps]],MATCH(Tabelle3[[#This Row],[Equipment]],Tabelle1[Item],0),1)</f>
        <v>Perk</v>
      </c>
      <c r="D200" s="24" t="s">
        <v>195</v>
      </c>
      <c r="E200" s="21">
        <f>+INDEX(Tabelle1[[Type]:[Caps]],MATCH(Tabelle3[[#This Row],[Equipment]],Tabelle1[Item],0),3)</f>
        <v>7</v>
      </c>
      <c r="F200" s="22"/>
      <c r="G200" s="22">
        <f t="shared" si="6"/>
        <v>0</v>
      </c>
      <c r="H200" s="79" t="str">
        <f>+INDEX(Tabelle1[[Type]:[Basic equipment]],MATCH(Tabelle3[[#This Row],[Equipment]],Tabelle1[Item],0),6)</f>
        <v>-</v>
      </c>
    </row>
    <row r="201" spans="1:8" s="12" customFormat="1" ht="12.5">
      <c r="A201" s="23" t="s">
        <v>60</v>
      </c>
      <c r="B201" s="24" t="s">
        <v>165</v>
      </c>
      <c r="C201" s="24" t="str">
        <f>+INDEX(Tabelle1[[Type]:[Caps]],MATCH(Tabelle3[[#This Row],[Equipment]],Tabelle1[Item],0),1)</f>
        <v>Perk</v>
      </c>
      <c r="D201" s="24" t="s">
        <v>291</v>
      </c>
      <c r="E201" s="21">
        <f>+INDEX(Tabelle1[[Type]:[Caps]],MATCH(Tabelle3[[#This Row],[Equipment]],Tabelle1[Item],0),3)</f>
        <v>7</v>
      </c>
      <c r="F201" s="22"/>
      <c r="G201" s="22">
        <f t="shared" si="6"/>
        <v>0</v>
      </c>
      <c r="H201" s="79" t="str">
        <f>+INDEX(Tabelle1[[Type]:[Basic equipment]],MATCH(Tabelle3[[#This Row],[Equipment]],Tabelle1[Item],0),6)</f>
        <v>-</v>
      </c>
    </row>
    <row r="202" spans="1:8" s="12" customFormat="1" ht="12.5">
      <c r="A202" s="23" t="s">
        <v>60</v>
      </c>
      <c r="B202" s="24" t="s">
        <v>165</v>
      </c>
      <c r="C202" s="24" t="str">
        <f>+INDEX(Tabelle1[[Type]:[Caps]],MATCH(Tabelle3[[#This Row],[Equipment]],Tabelle1[Item],0),1)</f>
        <v>Perk</v>
      </c>
      <c r="D202" s="24" t="s">
        <v>366</v>
      </c>
      <c r="E202" s="21">
        <f>+INDEX(Tabelle1[[Type]:[Caps]],MATCH(Tabelle3[[#This Row],[Equipment]],Tabelle1[Item],0),3)</f>
        <v>5</v>
      </c>
      <c r="F202" s="22"/>
      <c r="G202" s="22">
        <f t="shared" si="6"/>
        <v>0</v>
      </c>
      <c r="H202" s="79" t="str">
        <f>+INDEX(Tabelle1[[Type]:[Basic equipment]],MATCH(Tabelle3[[#This Row],[Equipment]],Tabelle1[Item],0),6)</f>
        <v>-</v>
      </c>
    </row>
    <row r="203" spans="1:8" s="12" customFormat="1" ht="12.5">
      <c r="A203" s="23" t="s">
        <v>60</v>
      </c>
      <c r="B203" s="24" t="s">
        <v>165</v>
      </c>
      <c r="C203" s="24" t="str">
        <f>+INDEX(Tabelle1[[Type]:[Caps]],MATCH(Tabelle3[[#This Row],[Equipment]],Tabelle1[Item],0),1)</f>
        <v>Perk</v>
      </c>
      <c r="D203" s="24" t="s">
        <v>292</v>
      </c>
      <c r="E203" s="21">
        <f>+INDEX(Tabelle1[[Type]:[Caps]],MATCH(Tabelle3[[#This Row],[Equipment]],Tabelle1[Item],0),3)</f>
        <v>5</v>
      </c>
      <c r="F203" s="22"/>
      <c r="G203" s="22">
        <f t="shared" si="6"/>
        <v>0</v>
      </c>
      <c r="H203" s="79" t="str">
        <f>+INDEX(Tabelle1[[Type]:[Basic equipment]],MATCH(Tabelle3[[#This Row],[Equipment]],Tabelle1[Item],0),6)</f>
        <v>-</v>
      </c>
    </row>
    <row r="204" spans="1:8" s="12" customFormat="1" ht="12.5">
      <c r="A204" s="23" t="s">
        <v>60</v>
      </c>
      <c r="B204" s="24" t="s">
        <v>165</v>
      </c>
      <c r="C204" s="24" t="str">
        <f>+INDEX(Tabelle1[[Type]:[Caps]],MATCH(Tabelle3[[#This Row],[Equipment]],Tabelle1[Item],0),1)</f>
        <v>Perk</v>
      </c>
      <c r="D204" s="24" t="s">
        <v>362</v>
      </c>
      <c r="E204" s="21">
        <f>+INDEX(Tabelle1[[Type]:[Caps]],MATCH(Tabelle3[[#This Row],[Equipment]],Tabelle1[Item],0),3)</f>
        <v>3</v>
      </c>
      <c r="F204" s="22"/>
      <c r="G204" s="22">
        <f t="shared" si="6"/>
        <v>0</v>
      </c>
      <c r="H204" s="79" t="str">
        <f>+INDEX(Tabelle1[[Type]:[Basic equipment]],MATCH(Tabelle3[[#This Row],[Equipment]],Tabelle1[Item],0),6)</f>
        <v>-</v>
      </c>
    </row>
    <row r="205" spans="1:8" s="12" customFormat="1" ht="12.5">
      <c r="A205" s="23" t="s">
        <v>60</v>
      </c>
      <c r="B205" s="24" t="s">
        <v>165</v>
      </c>
      <c r="C205" s="24" t="str">
        <f>+INDEX(Tabelle1[[Type]:[Caps]],MATCH(Tabelle3[[#This Row],[Equipment]],Tabelle1[Item],0),1)</f>
        <v>Perk</v>
      </c>
      <c r="D205" s="24" t="s">
        <v>179</v>
      </c>
      <c r="E205" s="21">
        <f>+INDEX(Tabelle1[[Type]:[Caps]],MATCH(Tabelle3[[#This Row],[Equipment]],Tabelle1[Item],0),3)</f>
        <v>3</v>
      </c>
      <c r="F205" s="22"/>
      <c r="G205" s="22">
        <f t="shared" si="6"/>
        <v>0</v>
      </c>
      <c r="H205" s="79" t="str">
        <f>+INDEX(Tabelle1[[Type]:[Basic equipment]],MATCH(Tabelle3[[#This Row],[Equipment]],Tabelle1[Item],0),6)</f>
        <v>-</v>
      </c>
    </row>
  </sheetData>
  <mergeCells count="1">
    <mergeCell ref="A1:H1"/>
  </mergeCells>
  <pageMargins left="0.7" right="0.7" top="0.78740157499999996" bottom="0.78740157499999996"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pane ySplit="6" topLeftCell="A7" activePane="bottomLeft" state="frozen"/>
      <selection pane="bottomLeft" activeCell="F7" sqref="F7"/>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7" width="11" style="4"/>
    <col min="8" max="8" width="25.83203125" style="1" customWidth="1"/>
    <col min="9" max="16384" width="11" style="1"/>
  </cols>
  <sheetData>
    <row r="1" spans="1:10" ht="30">
      <c r="A1" s="93" t="s">
        <v>371</v>
      </c>
      <c r="B1" s="93"/>
      <c r="C1" s="93"/>
      <c r="D1" s="93"/>
      <c r="E1" s="93"/>
      <c r="F1" s="93"/>
      <c r="G1" s="93"/>
      <c r="H1" s="93"/>
    </row>
    <row r="3" spans="1:10" ht="15.75" customHeight="1">
      <c r="B3" s="2" t="s">
        <v>65</v>
      </c>
      <c r="C3" s="2"/>
      <c r="D3" s="3">
        <f>+SUM(Tabelle33[Total caps])</f>
        <v>0</v>
      </c>
      <c r="G3" s="37" t="s">
        <v>160</v>
      </c>
      <c r="H3" s="3"/>
    </row>
    <row r="4" spans="1:10" ht="15.75" customHeight="1">
      <c r="B4" s="2" t="s">
        <v>66</v>
      </c>
      <c r="C4" s="2"/>
      <c r="D4" s="3">
        <f>+SUMIF(Tabelle33[Type], "UNit",Tabelle33['#Choice])</f>
        <v>0</v>
      </c>
      <c r="G4" s="1"/>
    </row>
    <row r="6" spans="1:10" s="8" customFormat="1" ht="17.5">
      <c r="A6" s="5" t="s">
        <v>55</v>
      </c>
      <c r="B6" s="6" t="s">
        <v>57</v>
      </c>
      <c r="C6" s="6" t="s">
        <v>59</v>
      </c>
      <c r="D6" s="6" t="s">
        <v>58</v>
      </c>
      <c r="E6" s="7" t="s">
        <v>64</v>
      </c>
      <c r="F6" s="7" t="s">
        <v>63</v>
      </c>
      <c r="G6" s="7" t="s">
        <v>65</v>
      </c>
      <c r="H6" s="6" t="s">
        <v>309</v>
      </c>
    </row>
    <row r="7" spans="1:10" s="12" customFormat="1" ht="14">
      <c r="A7" s="9" t="s">
        <v>56</v>
      </c>
      <c r="B7" s="10" t="s">
        <v>6</v>
      </c>
      <c r="C7" s="10" t="str">
        <f>+INDEX(Tabelle1[[Type]:[Caps]],MATCH(Tabelle33[[#This Row],[Equipment]],Tabelle1[Item],0),1)</f>
        <v>Unit</v>
      </c>
      <c r="D7" s="10" t="s">
        <v>6</v>
      </c>
      <c r="E7" s="11">
        <f>+INDEX(Tabelle1[[Type]:[Caps]],MATCH(Tabelle33[[#This Row],[Equipment]],Tabelle1[Item],0),3)</f>
        <v>88</v>
      </c>
      <c r="F7" s="11"/>
      <c r="G7" s="11">
        <f t="shared" ref="G7:G38" si="0">+F7*E7</f>
        <v>0</v>
      </c>
      <c r="H7" s="10" t="str">
        <f>+INDEX(Tabelle1[[Type]:[Basic equipment]],MATCH(Tabelle33[[#This Row],[Equipment]],Tabelle1[Item],0),6)</f>
        <v>Aviator Cap</v>
      </c>
    </row>
    <row r="8" spans="1:10" s="12" customFormat="1" ht="12.5">
      <c r="A8" s="23" t="s">
        <v>56</v>
      </c>
      <c r="B8" s="24" t="s">
        <v>6</v>
      </c>
      <c r="C8" s="24" t="str">
        <f>+INDEX(Tabelle1[[Type]:[Caps]],MATCH(Tabelle33[[#This Row],[Equipment]],Tabelle1[Item],0),1)</f>
        <v>Heroic</v>
      </c>
      <c r="D8" s="24" t="s">
        <v>1</v>
      </c>
      <c r="E8" s="22">
        <f>+INDEX(Tabelle1[[Type]:[Caps]],MATCH(Tabelle33[[#This Row],[Equipment]],Tabelle1[Item],0),3)</f>
        <v>60</v>
      </c>
      <c r="F8" s="22"/>
      <c r="G8" s="22">
        <f t="shared" si="0"/>
        <v>0</v>
      </c>
      <c r="H8" s="79" t="str">
        <f>+INDEX(Tabelle1[[Type]:[Basic equipment]],MATCH(Tabelle33[[#This Row],[Equipment]],Tabelle1[Item],0),6)</f>
        <v>-</v>
      </c>
      <c r="I8" s="25"/>
      <c r="J8" s="25"/>
    </row>
    <row r="9" spans="1:10" s="12" customFormat="1" ht="12.5">
      <c r="A9" s="23" t="s">
        <v>56</v>
      </c>
      <c r="B9" s="24" t="s">
        <v>6</v>
      </c>
      <c r="C9" s="24" t="str">
        <f>+INDEX(Tabelle1[[Type]:[Caps]],MATCH(Tabelle33[[#This Row],[Equipment]],Tabelle1[Item],0),1)</f>
        <v>Rifle</v>
      </c>
      <c r="D9" s="24" t="s">
        <v>31</v>
      </c>
      <c r="E9" s="21">
        <f>+INDEX(Tabelle1[[Type]:[Caps]],MATCH(Tabelle33[[#This Row],[Equipment]],Tabelle1[Item],0),3)</f>
        <v>20</v>
      </c>
      <c r="F9" s="22"/>
      <c r="G9" s="22">
        <f t="shared" si="0"/>
        <v>0</v>
      </c>
      <c r="H9" s="28" t="str">
        <f>+INDEX(Tabelle1[[Type]:[Basic equipment]],MATCH(Tabelle33[[#This Row],[Equipment]],Tabelle1[Item],0),6)</f>
        <v>-</v>
      </c>
      <c r="I9" s="25"/>
      <c r="J9" s="25"/>
    </row>
    <row r="10" spans="1:10" s="12" customFormat="1" ht="12.5">
      <c r="A10" s="23" t="s">
        <v>56</v>
      </c>
      <c r="B10" s="24" t="s">
        <v>6</v>
      </c>
      <c r="C10" s="24" t="str">
        <f>+INDEX(Tabelle1[[Type]:[Caps]],MATCH(Tabelle33[[#This Row],[Equipment]],Tabelle1[Item],0),1)</f>
        <v>Rifle</v>
      </c>
      <c r="D10" s="24" t="s">
        <v>335</v>
      </c>
      <c r="E10" s="22">
        <f>+INDEX(Tabelle1[[Type]:[Caps]],MATCH(Tabelle33[[#This Row],[Equipment]],Tabelle1[Item],0),3)</f>
        <v>11</v>
      </c>
      <c r="F10" s="22"/>
      <c r="G10" s="22">
        <f t="shared" si="0"/>
        <v>0</v>
      </c>
      <c r="H10" s="79" t="str">
        <f>+INDEX(Tabelle1[[Type]:[Basic equipment]],MATCH(Tabelle33[[#This Row],[Equipment]],Tabelle1[Item],0),6)</f>
        <v>-</v>
      </c>
      <c r="I10" s="25"/>
      <c r="J10" s="25"/>
    </row>
    <row r="11" spans="1:10" s="12" customFormat="1" ht="12.5">
      <c r="A11" s="23" t="s">
        <v>56</v>
      </c>
      <c r="B11" s="24" t="s">
        <v>6</v>
      </c>
      <c r="C11" s="24" t="str">
        <f>+INDEX(Tabelle1[[Type]:[Caps]],MATCH(Tabelle33[[#This Row],[Equipment]],Tabelle1[Item],0),1)</f>
        <v>Melee</v>
      </c>
      <c r="D11" s="24" t="s">
        <v>14</v>
      </c>
      <c r="E11" s="22">
        <f>+INDEX(Tabelle1[[Type]:[Caps]],MATCH(Tabelle33[[#This Row],[Equipment]],Tabelle1[Item],0),3)</f>
        <v>12</v>
      </c>
      <c r="F11" s="22"/>
      <c r="G11" s="22">
        <f t="shared" si="0"/>
        <v>0</v>
      </c>
      <c r="H11" s="79" t="str">
        <f>+INDEX(Tabelle1[[Type]:[Basic equipment]],MATCH(Tabelle33[[#This Row],[Equipment]],Tabelle1[Item],0),6)</f>
        <v>-</v>
      </c>
      <c r="I11" s="25"/>
      <c r="J11" s="25"/>
    </row>
    <row r="12" spans="1:10" s="12" customFormat="1" ht="12.5">
      <c r="A12" s="23" t="s">
        <v>56</v>
      </c>
      <c r="B12" s="24" t="s">
        <v>6</v>
      </c>
      <c r="C12" s="24" t="str">
        <f>+INDEX(Tabelle1[[Type]:[Caps]],MATCH(Tabelle33[[#This Row],[Equipment]],Tabelle1[Item],0),1)</f>
        <v>Melee</v>
      </c>
      <c r="D12" s="24" t="s">
        <v>18</v>
      </c>
      <c r="E12" s="22">
        <f>+INDEX(Tabelle1[[Type]:[Caps]],MATCH(Tabelle33[[#This Row],[Equipment]],Tabelle1[Item],0),3)</f>
        <v>12</v>
      </c>
      <c r="F12" s="22"/>
      <c r="G12" s="22">
        <f t="shared" si="0"/>
        <v>0</v>
      </c>
      <c r="H12" s="79" t="str">
        <f>+INDEX(Tabelle1[[Type]:[Basic equipment]],MATCH(Tabelle33[[#This Row],[Equipment]],Tabelle1[Item],0),6)</f>
        <v>-</v>
      </c>
      <c r="I12" s="25"/>
      <c r="J12" s="25"/>
    </row>
    <row r="13" spans="1:10" s="12" customFormat="1" ht="12.5">
      <c r="A13" s="23" t="s">
        <v>56</v>
      </c>
      <c r="B13" s="24" t="s">
        <v>6</v>
      </c>
      <c r="C13" s="24" t="str">
        <f>+INDEX(Tabelle1[[Type]:[Caps]],MATCH(Tabelle33[[#This Row],[Equipment]],Tabelle1[Item],0),1)</f>
        <v>Rifle</v>
      </c>
      <c r="D13" s="24" t="s">
        <v>300</v>
      </c>
      <c r="E13" s="22">
        <f>+INDEX(Tabelle1[[Type]:[Caps]],MATCH(Tabelle33[[#This Row],[Equipment]],Tabelle1[Item],0),3)</f>
        <v>10</v>
      </c>
      <c r="F13" s="22"/>
      <c r="G13" s="22">
        <f t="shared" si="0"/>
        <v>0</v>
      </c>
      <c r="H13" s="79" t="str">
        <f>+INDEX(Tabelle1[[Type]:[Basic equipment]],MATCH(Tabelle33[[#This Row],[Equipment]],Tabelle1[Item],0),6)</f>
        <v>-</v>
      </c>
      <c r="I13" s="25"/>
      <c r="J13" s="25"/>
    </row>
    <row r="14" spans="1:10" s="12" customFormat="1" ht="12.5">
      <c r="A14" s="23" t="s">
        <v>56</v>
      </c>
      <c r="B14" s="24" t="s">
        <v>6</v>
      </c>
      <c r="C14" s="24" t="str">
        <f>+INDEX(Tabelle1[[Type]:[Caps]],MATCH(Tabelle33[[#This Row],[Equipment]],Tabelle1[Item],0),1)</f>
        <v>Rifle</v>
      </c>
      <c r="D14" s="24" t="s">
        <v>2</v>
      </c>
      <c r="E14" s="22">
        <f>+INDEX(Tabelle1[[Type]:[Caps]],MATCH(Tabelle33[[#This Row],[Equipment]],Tabelle1[Item],0),3)</f>
        <v>10</v>
      </c>
      <c r="F14" s="22"/>
      <c r="G14" s="22">
        <f t="shared" si="0"/>
        <v>0</v>
      </c>
      <c r="H14" s="79" t="str">
        <f>+INDEX(Tabelle1[[Type]:[Basic equipment]],MATCH(Tabelle33[[#This Row],[Equipment]],Tabelle1[Item],0),6)</f>
        <v>-</v>
      </c>
      <c r="I14" s="25"/>
      <c r="J14" s="25"/>
    </row>
    <row r="15" spans="1:10" s="12" customFormat="1" ht="12.5">
      <c r="A15" s="23" t="s">
        <v>56</v>
      </c>
      <c r="B15" s="24" t="s">
        <v>6</v>
      </c>
      <c r="C15" s="24" t="str">
        <f>+INDEX(Tabelle1[[Type]:[Caps]],MATCH(Tabelle33[[#This Row],[Equipment]],Tabelle1[Item],0),1)</f>
        <v>Melee</v>
      </c>
      <c r="D15" s="24" t="s">
        <v>17</v>
      </c>
      <c r="E15" s="22">
        <f>+INDEX(Tabelle1[[Type]:[Caps]],MATCH(Tabelle33[[#This Row],[Equipment]],Tabelle1[Item],0),3)</f>
        <v>8</v>
      </c>
      <c r="F15" s="22"/>
      <c r="G15" s="22">
        <f t="shared" si="0"/>
        <v>0</v>
      </c>
      <c r="H15" s="79" t="str">
        <f>+INDEX(Tabelle1[[Type]:[Basic equipment]],MATCH(Tabelle33[[#This Row],[Equipment]],Tabelle1[Item],0),6)</f>
        <v>-</v>
      </c>
      <c r="I15" s="25"/>
      <c r="J15" s="25"/>
    </row>
    <row r="16" spans="1:10" s="12" customFormat="1" ht="12.5">
      <c r="A16" s="23" t="s">
        <v>56</v>
      </c>
      <c r="B16" s="24" t="s">
        <v>6</v>
      </c>
      <c r="C16" s="24" t="str">
        <f>+INDEX(Tabelle1[[Type]:[Caps]],MATCH(Tabelle33[[#This Row],[Equipment]],Tabelle1[Item],0),1)</f>
        <v>Rifle</v>
      </c>
      <c r="D16" s="24" t="s">
        <v>20</v>
      </c>
      <c r="E16" s="22">
        <f>+INDEX(Tabelle1[[Type]:[Caps]],MATCH(Tabelle33[[#This Row],[Equipment]],Tabelle1[Item],0),3)</f>
        <v>8</v>
      </c>
      <c r="F16" s="22"/>
      <c r="G16" s="22">
        <f t="shared" si="0"/>
        <v>0</v>
      </c>
      <c r="H16" s="79" t="str">
        <f>+INDEX(Tabelle1[[Type]:[Basic equipment]],MATCH(Tabelle33[[#This Row],[Equipment]],Tabelle1[Item],0),6)</f>
        <v>-</v>
      </c>
      <c r="I16" s="25"/>
      <c r="J16" s="25"/>
    </row>
    <row r="17" spans="1:10" s="12" customFormat="1" ht="12.5">
      <c r="A17" s="23" t="s">
        <v>56</v>
      </c>
      <c r="B17" s="24" t="s">
        <v>6</v>
      </c>
      <c r="C17" s="24" t="str">
        <f>+INDEX(Tabelle1[[Type]:[Caps]],MATCH(Tabelle33[[#This Row],[Equipment]],Tabelle1[Item],0),1)</f>
        <v>Thrown Weapon</v>
      </c>
      <c r="D17" s="24" t="s">
        <v>90</v>
      </c>
      <c r="E17" s="22">
        <f>+INDEX(Tabelle1[[Type]:[Caps]],MATCH(Tabelle33[[#This Row],[Equipment]],Tabelle1[Item],0),3)</f>
        <v>6</v>
      </c>
      <c r="F17" s="22"/>
      <c r="G17" s="22">
        <f t="shared" si="0"/>
        <v>0</v>
      </c>
      <c r="H17" s="79" t="str">
        <f>+INDEX(Tabelle1[[Type]:[Basic equipment]],MATCH(Tabelle33[[#This Row],[Equipment]],Tabelle1[Item],0),6)</f>
        <v>-</v>
      </c>
      <c r="I17" s="25"/>
      <c r="J17" s="25"/>
    </row>
    <row r="18" spans="1:10" s="12" customFormat="1" ht="12.5">
      <c r="A18" s="23" t="s">
        <v>56</v>
      </c>
      <c r="B18" s="24" t="s">
        <v>6</v>
      </c>
      <c r="C18" s="24" t="str">
        <f>+INDEX(Tabelle1[[Type]:[Caps]],MATCH(Tabelle33[[#This Row],[Equipment]],Tabelle1[Item],0),1)</f>
        <v>Pistol</v>
      </c>
      <c r="D18" s="24" t="s">
        <v>86</v>
      </c>
      <c r="E18" s="22">
        <f>+INDEX(Tabelle1[[Type]:[Caps]],MATCH(Tabelle33[[#This Row],[Equipment]],Tabelle1[Item],0),3)</f>
        <v>3</v>
      </c>
      <c r="F18" s="22"/>
      <c r="G18" s="22">
        <f t="shared" si="0"/>
        <v>0</v>
      </c>
      <c r="H18" s="79" t="str">
        <f>+INDEX(Tabelle1[[Type]:[Basic equipment]],MATCH(Tabelle33[[#This Row],[Equipment]],Tabelle1[Item],0),6)</f>
        <v>-</v>
      </c>
      <c r="I18" s="25"/>
      <c r="J18" s="25"/>
    </row>
    <row r="19" spans="1:10" s="12" customFormat="1" ht="12.5">
      <c r="A19" s="23" t="s">
        <v>56</v>
      </c>
      <c r="B19" s="24" t="s">
        <v>6</v>
      </c>
      <c r="C19" s="24" t="str">
        <f>+INDEX(Tabelle1[[Type]:[Caps]],MATCH(Tabelle33[[#This Row],[Equipment]],Tabelle1[Item],0),1)</f>
        <v>Melee</v>
      </c>
      <c r="D19" s="24" t="s">
        <v>381</v>
      </c>
      <c r="E19" s="22">
        <f>+INDEX(Tabelle1[[Type]:[Caps]],MATCH(Tabelle33[[#This Row],[Equipment]],Tabelle1[Item],0),3)</f>
        <v>2</v>
      </c>
      <c r="F19" s="22"/>
      <c r="G19" s="22">
        <f t="shared" si="0"/>
        <v>0</v>
      </c>
      <c r="H19" s="79" t="str">
        <f>+INDEX(Tabelle1[[Type]:[Basic equipment]],MATCH(Tabelle33[[#This Row],[Equipment]],Tabelle1[Item],0),6)</f>
        <v>-</v>
      </c>
      <c r="I19" s="25"/>
      <c r="J19" s="25"/>
    </row>
    <row r="20" spans="1:10" s="12" customFormat="1" ht="12.5">
      <c r="A20" s="23" t="s">
        <v>56</v>
      </c>
      <c r="B20" s="24" t="s">
        <v>6</v>
      </c>
      <c r="C20" s="24" t="str">
        <f>+INDEX(Tabelle1[[Type]:[Caps]],MATCH(Tabelle33[[#This Row],[Equipment]],Tabelle1[Item],0),1)</f>
        <v>Melee</v>
      </c>
      <c r="D20" s="24" t="s">
        <v>69</v>
      </c>
      <c r="E20" s="22">
        <f>+INDEX(Tabelle1[[Type]:[Caps]],MATCH(Tabelle33[[#This Row],[Equipment]],Tabelle1[Item],0),3)</f>
        <v>2</v>
      </c>
      <c r="F20" s="22"/>
      <c r="G20" s="22">
        <f t="shared" si="0"/>
        <v>0</v>
      </c>
      <c r="H20" s="79" t="str">
        <f>+INDEX(Tabelle1[[Type]:[Basic equipment]],MATCH(Tabelle33[[#This Row],[Equipment]],Tabelle1[Item],0),6)</f>
        <v>-</v>
      </c>
      <c r="I20" s="25"/>
      <c r="J20" s="25"/>
    </row>
    <row r="21" spans="1:10" s="12" customFormat="1" ht="12.5">
      <c r="A21" s="23" t="s">
        <v>56</v>
      </c>
      <c r="B21" s="24" t="s">
        <v>6</v>
      </c>
      <c r="C21" s="24" t="str">
        <f>+INDEX(Tabelle1[[Type]:[Caps]],MATCH(Tabelle33[[#This Row],[Equipment]],Tabelle1[Item],0),1)</f>
        <v>Pistol</v>
      </c>
      <c r="D21" s="24" t="s">
        <v>332</v>
      </c>
      <c r="E21" s="22">
        <f>+INDEX(Tabelle1[[Type]:[Caps]],MATCH(Tabelle33[[#This Row],[Equipment]],Tabelle1[Item],0),3)</f>
        <v>2</v>
      </c>
      <c r="F21" s="22"/>
      <c r="G21" s="22">
        <f t="shared" si="0"/>
        <v>0</v>
      </c>
      <c r="H21" s="79" t="str">
        <f>+INDEX(Tabelle1[[Type]:[Basic equipment]],MATCH(Tabelle33[[#This Row],[Equipment]],Tabelle1[Item],0),6)</f>
        <v>-</v>
      </c>
      <c r="I21" s="25"/>
      <c r="J21" s="25"/>
    </row>
    <row r="22" spans="1:10" s="12" customFormat="1" ht="14">
      <c r="A22" s="9" t="s">
        <v>56</v>
      </c>
      <c r="B22" s="10" t="s">
        <v>9</v>
      </c>
      <c r="C22" s="10" t="str">
        <f>+INDEX(Tabelle1[[Type]:[Caps]],MATCH(Tabelle33[[#This Row],[Equipment]],Tabelle1[Item],0),1)</f>
        <v>Unit</v>
      </c>
      <c r="D22" s="10" t="s">
        <v>9</v>
      </c>
      <c r="E22" s="11">
        <f>+INDEX(Tabelle1[[Type]:[Caps]],MATCH(Tabelle33[[#This Row],[Equipment]],Tabelle1[Item],0),3)</f>
        <v>245</v>
      </c>
      <c r="F22" s="11"/>
      <c r="G22" s="11">
        <f t="shared" si="0"/>
        <v>0</v>
      </c>
      <c r="H22" s="10" t="str">
        <f>+INDEX(Tabelle1[[Type]:[Basic equipment]],MATCH(Tabelle33[[#This Row],[Equipment]],Tabelle1[Item],0),6)</f>
        <v>-</v>
      </c>
    </row>
    <row r="23" spans="1:10" s="12" customFormat="1" ht="12.5">
      <c r="A23" s="13" t="s">
        <v>56</v>
      </c>
      <c r="B23" s="14" t="s">
        <v>9</v>
      </c>
      <c r="C23" s="14" t="str">
        <f>+INDEX(Tabelle1[[Type]:[Caps]],MATCH(Tabelle33[[#This Row],[Equipment]],Tabelle1[Item],0),1)</f>
        <v>Melee</v>
      </c>
      <c r="D23" s="14" t="s">
        <v>70</v>
      </c>
      <c r="E23" s="15">
        <f>+INDEX(Tabelle1[[Type]:[Caps]],MATCH(Tabelle33[[#This Row],[Equipment]],Tabelle1[Item],0),3)</f>
        <v>38</v>
      </c>
      <c r="F23" s="15"/>
      <c r="G23" s="15">
        <f t="shared" si="0"/>
        <v>0</v>
      </c>
      <c r="H23" s="16" t="str">
        <f>+INDEX(Tabelle1[[Type]:[Basic equipment]],MATCH(Tabelle33[[#This Row],[Equipment]],Tabelle1[Item],0),6)</f>
        <v>-</v>
      </c>
    </row>
    <row r="24" spans="1:10" s="12" customFormat="1" ht="12.5">
      <c r="A24" s="13" t="s">
        <v>56</v>
      </c>
      <c r="B24" s="14" t="s">
        <v>9</v>
      </c>
      <c r="C24" s="14" t="str">
        <f>+INDEX(Tabelle1[[Type]:[Caps]],MATCH(Tabelle33[[#This Row],[Equipment]],Tabelle1[Item],0),1)</f>
        <v>Thrown Weapon</v>
      </c>
      <c r="D24" s="14" t="s">
        <v>75</v>
      </c>
      <c r="E24" s="15">
        <f>+INDEX(Tabelle1[[Type]:[Caps]],MATCH(Tabelle33[[#This Row],[Equipment]],Tabelle1[Item],0),3)</f>
        <v>5</v>
      </c>
      <c r="F24" s="15"/>
      <c r="G24" s="15">
        <f t="shared" si="0"/>
        <v>0</v>
      </c>
      <c r="H24" s="16" t="str">
        <f>+INDEX(Tabelle1[[Type]:[Basic equipment]],MATCH(Tabelle33[[#This Row],[Equipment]],Tabelle1[Item],0),6)</f>
        <v>-</v>
      </c>
    </row>
    <row r="25" spans="1:10" s="12" customFormat="1" ht="14">
      <c r="A25" s="19" t="s">
        <v>56</v>
      </c>
      <c r="B25" s="10" t="s">
        <v>7</v>
      </c>
      <c r="C25" s="10" t="str">
        <f>+INDEX(Tabelle1[[Type]:[Caps]],MATCH(Tabelle33[[#This Row],[Equipment]],Tabelle1[Item],0),1)</f>
        <v>Unit</v>
      </c>
      <c r="D25" s="10" t="s">
        <v>7</v>
      </c>
      <c r="E25" s="11">
        <f>+INDEX(Tabelle1[[Type]:[Caps]],MATCH(Tabelle33[[#This Row],[Equipment]],Tabelle1[Item],0),3)</f>
        <v>87</v>
      </c>
      <c r="F25" s="11"/>
      <c r="G25" s="11">
        <f t="shared" si="0"/>
        <v>0</v>
      </c>
      <c r="H25" s="10" t="str">
        <f>+INDEX(Tabelle1[[Type]:[Basic equipment]],MATCH(Tabelle33[[#This Row],[Equipment]],Tabelle1[Item],0),6)</f>
        <v>-</v>
      </c>
    </row>
    <row r="26" spans="1:10" s="12" customFormat="1" ht="12.5">
      <c r="A26" s="13" t="s">
        <v>56</v>
      </c>
      <c r="B26" s="14" t="s">
        <v>7</v>
      </c>
      <c r="C26" s="14" t="str">
        <f>+INDEX(Tabelle1[[Type]:[Caps]],MATCH(Tabelle33[[#This Row],[Equipment]],Tabelle1[Item],0),1)</f>
        <v>Heroic</v>
      </c>
      <c r="D26" s="14" t="s">
        <v>1</v>
      </c>
      <c r="E26" s="15">
        <f>+INDEX(Tabelle1[[Type]:[Caps]],MATCH(Tabelle33[[#This Row],[Equipment]],Tabelle1[Item],0),3)</f>
        <v>60</v>
      </c>
      <c r="F26" s="15"/>
      <c r="G26" s="15">
        <f t="shared" si="0"/>
        <v>0</v>
      </c>
      <c r="H26" s="16" t="str">
        <f>+INDEX(Tabelle1[[Type]:[Basic equipment]],MATCH(Tabelle33[[#This Row],[Equipment]],Tabelle1[Item],0),6)</f>
        <v>-</v>
      </c>
    </row>
    <row r="27" spans="1:10" s="12" customFormat="1" ht="12.5">
      <c r="A27" s="23" t="s">
        <v>56</v>
      </c>
      <c r="B27" s="24" t="s">
        <v>7</v>
      </c>
      <c r="C27" s="24" t="str">
        <f>+INDEX(Tabelle1[[Type]:[Caps]],MATCH(Tabelle33[[#This Row],[Equipment]],Tabelle1[Item],0),1)</f>
        <v>Heavy Weapon</v>
      </c>
      <c r="D27" s="24" t="s">
        <v>5</v>
      </c>
      <c r="E27" s="21">
        <f>+INDEX(Tabelle1[[Type]:[Caps]],MATCH(Tabelle33[[#This Row],[Equipment]],Tabelle1[Item],0),3)</f>
        <v>41</v>
      </c>
      <c r="F27" s="22"/>
      <c r="G27" s="22">
        <f t="shared" si="0"/>
        <v>0</v>
      </c>
      <c r="H27" s="28" t="str">
        <f>+INDEX(Tabelle1[[Type]:[Basic equipment]],MATCH(Tabelle33[[#This Row],[Equipment]],Tabelle1[Item],0),6)</f>
        <v>-</v>
      </c>
      <c r="I27" s="25"/>
    </row>
    <row r="28" spans="1:10" s="12" customFormat="1" ht="12.5">
      <c r="A28" s="13" t="s">
        <v>56</v>
      </c>
      <c r="B28" s="14" t="s">
        <v>7</v>
      </c>
      <c r="C28" s="20" t="str">
        <f>+INDEX(Tabelle1[[Type]:[Caps]],MATCH(Tabelle33[[#This Row],[Equipment]],Tabelle1[Item],0),1)</f>
        <v>Heavy Weapon</v>
      </c>
      <c r="D28" s="20" t="s">
        <v>76</v>
      </c>
      <c r="E28" s="17">
        <f>+INDEX(Tabelle1[[Type]:[Caps]],MATCH(Tabelle33[[#This Row],[Equipment]],Tabelle1[Item],0),3)</f>
        <v>25</v>
      </c>
      <c r="F28" s="15"/>
      <c r="G28" s="15">
        <f t="shared" si="0"/>
        <v>0</v>
      </c>
      <c r="H28" s="18" t="str">
        <f>+INDEX(Tabelle1[[Type]:[Basic equipment]],MATCH(Tabelle33[[#This Row],[Equipment]],Tabelle1[Item],0),6)</f>
        <v>-</v>
      </c>
    </row>
    <row r="29" spans="1:10" s="12" customFormat="1" ht="12.5">
      <c r="A29" s="23" t="s">
        <v>56</v>
      </c>
      <c r="B29" s="24" t="s">
        <v>7</v>
      </c>
      <c r="C29" s="80" t="str">
        <f>+INDEX(Tabelle1[[Type]:[Caps]],MATCH(Tabelle33[[#This Row],[Equipment]],Tabelle1[Item],0),1)</f>
        <v>Rifle</v>
      </c>
      <c r="D29" s="80" t="s">
        <v>32</v>
      </c>
      <c r="E29" s="21">
        <f>+INDEX(Tabelle1[[Type]:[Caps]],MATCH(Tabelle33[[#This Row],[Equipment]],Tabelle1[Item],0),3)</f>
        <v>30</v>
      </c>
      <c r="F29" s="22"/>
      <c r="G29" s="22">
        <f t="shared" si="0"/>
        <v>0</v>
      </c>
      <c r="H29" s="28" t="str">
        <f>+INDEX(Tabelle1[[Type]:[Basic equipment]],MATCH(Tabelle33[[#This Row],[Equipment]],Tabelle1[Item],0),6)</f>
        <v>-</v>
      </c>
      <c r="I29" s="25"/>
    </row>
    <row r="30" spans="1:10" s="12" customFormat="1" ht="12.5">
      <c r="A30" s="23" t="s">
        <v>56</v>
      </c>
      <c r="B30" s="24" t="s">
        <v>7</v>
      </c>
      <c r="C30" s="24" t="str">
        <f>+INDEX(Tabelle1[[Type]:[Caps]],MATCH(Tabelle33[[#This Row],[Equipment]],Tabelle1[Item],0),1)</f>
        <v>Heavy Weapon</v>
      </c>
      <c r="D30" s="24" t="s">
        <v>25</v>
      </c>
      <c r="E30" s="21">
        <f>+INDEX(Tabelle1[[Type]:[Caps]],MATCH(Tabelle33[[#This Row],[Equipment]],Tabelle1[Item],0),3)</f>
        <v>23</v>
      </c>
      <c r="F30" s="22"/>
      <c r="G30" s="22">
        <f t="shared" si="0"/>
        <v>0</v>
      </c>
      <c r="H30" s="28" t="str">
        <f>+INDEX(Tabelle1[[Type]:[Basic equipment]],MATCH(Tabelle33[[#This Row],[Equipment]],Tabelle1[Item],0),6)</f>
        <v>-</v>
      </c>
      <c r="I30" s="25"/>
    </row>
    <row r="31" spans="1:10" s="12" customFormat="1" ht="12.5">
      <c r="A31" s="23" t="s">
        <v>56</v>
      </c>
      <c r="B31" s="24" t="s">
        <v>7</v>
      </c>
      <c r="C31" s="80" t="str">
        <f>+INDEX(Tabelle1[[Type]:[Caps]],MATCH(Tabelle33[[#This Row],[Equipment]],Tabelle1[Item],0),1)</f>
        <v>Melee</v>
      </c>
      <c r="D31" s="24" t="s">
        <v>4</v>
      </c>
      <c r="E31" s="21">
        <f>+INDEX(Tabelle1[[Type]:[Caps]],MATCH(Tabelle33[[#This Row],[Equipment]],Tabelle1[Item],0),3)</f>
        <v>30</v>
      </c>
      <c r="F31" s="22"/>
      <c r="G31" s="22">
        <f t="shared" si="0"/>
        <v>0</v>
      </c>
      <c r="H31" s="28" t="str">
        <f>+INDEX(Tabelle1[[Type]:[Basic equipment]],MATCH(Tabelle33[[#This Row],[Equipment]],Tabelle1[Item],0),6)</f>
        <v>-</v>
      </c>
      <c r="I31" s="25"/>
    </row>
    <row r="32" spans="1:10" s="12" customFormat="1" ht="12.5">
      <c r="A32" s="23" t="s">
        <v>56</v>
      </c>
      <c r="B32" s="24" t="s">
        <v>7</v>
      </c>
      <c r="C32" s="80" t="str">
        <f>+INDEX(Tabelle1[[Type]:[Caps]],MATCH(Tabelle33[[#This Row],[Equipment]],Tabelle1[Item],0),1)</f>
        <v>Rifle</v>
      </c>
      <c r="D32" s="80" t="s">
        <v>23</v>
      </c>
      <c r="E32" s="21">
        <f>+INDEX(Tabelle1[[Type]:[Caps]],MATCH(Tabelle33[[#This Row],[Equipment]],Tabelle1[Item],0),3)</f>
        <v>24</v>
      </c>
      <c r="F32" s="22"/>
      <c r="G32" s="22">
        <f t="shared" si="0"/>
        <v>0</v>
      </c>
      <c r="H32" s="28" t="str">
        <f>+INDEX(Tabelle1[[Type]:[Basic equipment]],MATCH(Tabelle33[[#This Row],[Equipment]],Tabelle1[Item],0),6)</f>
        <v>-</v>
      </c>
      <c r="I32" s="25"/>
    </row>
    <row r="33" spans="1:9" s="12" customFormat="1" ht="12.5">
      <c r="A33" s="23" t="s">
        <v>56</v>
      </c>
      <c r="B33" s="24" t="s">
        <v>7</v>
      </c>
      <c r="C33" s="24" t="str">
        <f>+INDEX(Tabelle1[[Type]:[Caps]],MATCH(Tabelle33[[#This Row],[Equipment]],Tabelle1[Item],0),1)</f>
        <v>Melee</v>
      </c>
      <c r="D33" s="24" t="s">
        <v>101</v>
      </c>
      <c r="E33" s="21">
        <f>+INDEX(Tabelle1[[Type]:[Caps]],MATCH(Tabelle33[[#This Row],[Equipment]],Tabelle1[Item],0),3)</f>
        <v>21</v>
      </c>
      <c r="F33" s="22"/>
      <c r="G33" s="22">
        <f t="shared" si="0"/>
        <v>0</v>
      </c>
      <c r="H33" s="28" t="str">
        <f>+INDEX(Tabelle1[[Type]:[Basic equipment]],MATCH(Tabelle33[[#This Row],[Equipment]],Tabelle1[Item],0),6)</f>
        <v>-</v>
      </c>
      <c r="I33" s="25"/>
    </row>
    <row r="34" spans="1:9" s="12" customFormat="1" ht="12.5">
      <c r="A34" s="23" t="s">
        <v>56</v>
      </c>
      <c r="B34" s="24" t="s">
        <v>7</v>
      </c>
      <c r="C34" s="24" t="str">
        <f>+INDEX(Tabelle1[[Type]:[Caps]],MATCH(Tabelle33[[#This Row],[Equipment]],Tabelle1[Item],0),1)</f>
        <v>Rifle</v>
      </c>
      <c r="D34" s="24" t="s">
        <v>335</v>
      </c>
      <c r="E34" s="22">
        <f>+INDEX(Tabelle1[[Type]:[Caps]],MATCH(Tabelle33[[#This Row],[Equipment]],Tabelle1[Item],0),3)</f>
        <v>11</v>
      </c>
      <c r="F34" s="22"/>
      <c r="G34" s="22">
        <f t="shared" si="0"/>
        <v>0</v>
      </c>
      <c r="H34" s="79" t="str">
        <f>+INDEX(Tabelle1[[Type]:[Basic equipment]],MATCH(Tabelle33[[#This Row],[Equipment]],Tabelle1[Item],0),6)</f>
        <v>-</v>
      </c>
      <c r="I34" s="25"/>
    </row>
    <row r="35" spans="1:9" s="12" customFormat="1" ht="12.5">
      <c r="A35" s="23" t="s">
        <v>56</v>
      </c>
      <c r="B35" s="24" t="s">
        <v>7</v>
      </c>
      <c r="C35" s="24" t="str">
        <f>+INDEX(Tabelle1[[Type]:[Caps]],MATCH(Tabelle33[[#This Row],[Equipment]],Tabelle1[Item],0),1)</f>
        <v>Rifle</v>
      </c>
      <c r="D35" s="24" t="s">
        <v>67</v>
      </c>
      <c r="E35" s="21">
        <f>+INDEX(Tabelle1[[Type]:[Caps]],MATCH(Tabelle33[[#This Row],[Equipment]],Tabelle1[Item],0),3)</f>
        <v>14</v>
      </c>
      <c r="F35" s="22"/>
      <c r="G35" s="22">
        <f t="shared" si="0"/>
        <v>0</v>
      </c>
      <c r="H35" s="28" t="str">
        <f>+INDEX(Tabelle1[[Type]:[Basic equipment]],MATCH(Tabelle33[[#This Row],[Equipment]],Tabelle1[Item],0),6)</f>
        <v>-</v>
      </c>
      <c r="I35" s="25"/>
    </row>
    <row r="36" spans="1:9" s="12" customFormat="1" ht="12.5">
      <c r="A36" s="23" t="s">
        <v>56</v>
      </c>
      <c r="B36" s="24" t="s">
        <v>7</v>
      </c>
      <c r="C36" s="24" t="str">
        <f>+INDEX(Tabelle1[[Type]:[Caps]],MATCH(Tabelle33[[#This Row],[Equipment]],Tabelle1[Item],0),1)</f>
        <v>Melee</v>
      </c>
      <c r="D36" s="24" t="s">
        <v>18</v>
      </c>
      <c r="E36" s="22">
        <f>+INDEX(Tabelle1[[Type]:[Caps]],MATCH(Tabelle33[[#This Row],[Equipment]],Tabelle1[Item],0),3)</f>
        <v>12</v>
      </c>
      <c r="F36" s="22"/>
      <c r="G36" s="22">
        <f t="shared" si="0"/>
        <v>0</v>
      </c>
      <c r="H36" s="79" t="str">
        <f>+INDEX(Tabelle1[[Type]:[Basic equipment]],MATCH(Tabelle33[[#This Row],[Equipment]],Tabelle1[Item],0),6)</f>
        <v>-</v>
      </c>
      <c r="I36" s="25"/>
    </row>
    <row r="37" spans="1:9" s="12" customFormat="1" ht="12.5">
      <c r="A37" s="23" t="s">
        <v>56</v>
      </c>
      <c r="B37" s="24" t="s">
        <v>7</v>
      </c>
      <c r="C37" s="24" t="str">
        <f>+INDEX(Tabelle1[[Type]:[Caps]],MATCH(Tabelle33[[#This Row],[Equipment]],Tabelle1[Item],0),1)</f>
        <v>Rifle</v>
      </c>
      <c r="D37" s="24" t="s">
        <v>300</v>
      </c>
      <c r="E37" s="21">
        <f>+INDEX(Tabelle1[[Type]:[Caps]],MATCH(Tabelle33[[#This Row],[Equipment]],Tabelle1[Item],0),3)</f>
        <v>10</v>
      </c>
      <c r="F37" s="22"/>
      <c r="G37" s="22">
        <f t="shared" si="0"/>
        <v>0</v>
      </c>
      <c r="H37" s="28" t="str">
        <f>+INDEX(Tabelle1[[Type]:[Basic equipment]],MATCH(Tabelle33[[#This Row],[Equipment]],Tabelle1[Item],0),6)</f>
        <v>-</v>
      </c>
      <c r="I37" s="25"/>
    </row>
    <row r="38" spans="1:9" s="12" customFormat="1" ht="12.5">
      <c r="A38" s="23" t="s">
        <v>56</v>
      </c>
      <c r="B38" s="24" t="s">
        <v>7</v>
      </c>
      <c r="C38" s="24" t="str">
        <f>+INDEX(Tabelle1[[Type]:[Caps]],MATCH(Tabelle33[[#This Row],[Equipment]],Tabelle1[Item],0),1)</f>
        <v>Rifle</v>
      </c>
      <c r="D38" s="24" t="s">
        <v>2</v>
      </c>
      <c r="E38" s="21">
        <f>+INDEX(Tabelle1[[Type]:[Caps]],MATCH(Tabelle33[[#This Row],[Equipment]],Tabelle1[Item],0),3)</f>
        <v>10</v>
      </c>
      <c r="F38" s="22"/>
      <c r="G38" s="22">
        <f t="shared" si="0"/>
        <v>0</v>
      </c>
      <c r="H38" s="28" t="str">
        <f>+INDEX(Tabelle1[[Type]:[Basic equipment]],MATCH(Tabelle33[[#This Row],[Equipment]],Tabelle1[Item],0),6)</f>
        <v>-</v>
      </c>
      <c r="I38" s="25"/>
    </row>
    <row r="39" spans="1:9" s="12" customFormat="1" ht="12.5">
      <c r="A39" s="23" t="s">
        <v>56</v>
      </c>
      <c r="B39" s="24" t="s">
        <v>7</v>
      </c>
      <c r="C39" s="24" t="str">
        <f>+INDEX(Tabelle1[[Type]:[Caps]],MATCH(Tabelle33[[#This Row],[Equipment]],Tabelle1[Item],0),1)</f>
        <v>Rifle</v>
      </c>
      <c r="D39" s="24" t="s">
        <v>20</v>
      </c>
      <c r="E39" s="22">
        <f>+INDEX(Tabelle1[[Type]:[Caps]],MATCH(Tabelle33[[#This Row],[Equipment]],Tabelle1[Item],0),3)</f>
        <v>8</v>
      </c>
      <c r="F39" s="22"/>
      <c r="G39" s="22">
        <f t="shared" ref="G39:G70" si="1">+F39*E39</f>
        <v>0</v>
      </c>
      <c r="H39" s="79" t="str">
        <f>+INDEX(Tabelle1[[Type]:[Basic equipment]],MATCH(Tabelle33[[#This Row],[Equipment]],Tabelle1[Item],0),6)</f>
        <v>-</v>
      </c>
      <c r="I39" s="25"/>
    </row>
    <row r="40" spans="1:9" s="12" customFormat="1" ht="12.5">
      <c r="A40" s="23" t="s">
        <v>56</v>
      </c>
      <c r="B40" s="24" t="s">
        <v>7</v>
      </c>
      <c r="C40" s="80" t="str">
        <f>+INDEX(Tabelle1[[Type]:[Caps]],MATCH(Tabelle33[[#This Row],[Equipment]],Tabelle1[Item],0),1)</f>
        <v>Pistol</v>
      </c>
      <c r="D40" s="80" t="s">
        <v>84</v>
      </c>
      <c r="E40" s="21">
        <f>+INDEX(Tabelle1[[Type]:[Caps]],MATCH(Tabelle33[[#This Row],[Equipment]],Tabelle1[Item],0),3)</f>
        <v>7</v>
      </c>
      <c r="F40" s="22"/>
      <c r="G40" s="22">
        <f t="shared" si="1"/>
        <v>0</v>
      </c>
      <c r="H40" s="28" t="str">
        <f>+INDEX(Tabelle1[[Type]:[Basic equipment]],MATCH(Tabelle33[[#This Row],[Equipment]],Tabelle1[Item],0),6)</f>
        <v>-</v>
      </c>
      <c r="I40" s="25"/>
    </row>
    <row r="41" spans="1:9" s="12" customFormat="1" ht="12.5">
      <c r="A41" s="23" t="s">
        <v>56</v>
      </c>
      <c r="B41" s="24" t="s">
        <v>7</v>
      </c>
      <c r="C41" s="24" t="str">
        <f>+INDEX(Tabelle1[[Type]:[Caps]],MATCH(Tabelle33[[#This Row],[Equipment]],Tabelle1[Item],0),1)</f>
        <v>Thrown Weapon</v>
      </c>
      <c r="D41" s="24" t="s">
        <v>90</v>
      </c>
      <c r="E41" s="21">
        <f>+INDEX(Tabelle1[[Type]:[Caps]],MATCH(Tabelle33[[#This Row],[Equipment]],Tabelle1[Item],0),3)</f>
        <v>6</v>
      </c>
      <c r="F41" s="22"/>
      <c r="G41" s="22">
        <f t="shared" si="1"/>
        <v>0</v>
      </c>
      <c r="H41" s="28" t="str">
        <f>+INDEX(Tabelle1[[Type]:[Basic equipment]],MATCH(Tabelle33[[#This Row],[Equipment]],Tabelle1[Item],0),6)</f>
        <v>-</v>
      </c>
      <c r="I41" s="25"/>
    </row>
    <row r="42" spans="1:9" s="12" customFormat="1" ht="12.5">
      <c r="A42" s="23" t="s">
        <v>56</v>
      </c>
      <c r="B42" s="24" t="s">
        <v>7</v>
      </c>
      <c r="C42" s="24" t="str">
        <f>+INDEX(Tabelle1[[Type]:[Caps]],MATCH(Tabelle33[[#This Row],[Equipment]],Tabelle1[Item],0),1)</f>
        <v>Pistol</v>
      </c>
      <c r="D42" s="24" t="s">
        <v>86</v>
      </c>
      <c r="E42" s="22">
        <f>+INDEX(Tabelle1[[Type]:[Caps]],MATCH(Tabelle33[[#This Row],[Equipment]],Tabelle1[Item],0),3)</f>
        <v>3</v>
      </c>
      <c r="F42" s="22"/>
      <c r="G42" s="22">
        <f t="shared" si="1"/>
        <v>0</v>
      </c>
      <c r="H42" s="79" t="str">
        <f>+INDEX(Tabelle1[[Type]:[Basic equipment]],MATCH(Tabelle33[[#This Row],[Equipment]],Tabelle1[Item],0),6)</f>
        <v>-</v>
      </c>
      <c r="I42" s="25"/>
    </row>
    <row r="43" spans="1:9" s="12" customFormat="1" ht="12.5">
      <c r="A43" s="23" t="s">
        <v>56</v>
      </c>
      <c r="B43" s="24" t="s">
        <v>7</v>
      </c>
      <c r="C43" s="24" t="str">
        <f>+INDEX(Tabelle1[[Type]:[Caps]],MATCH(Tabelle33[[#This Row],[Equipment]],Tabelle1[Item],0),1)</f>
        <v>Melee</v>
      </c>
      <c r="D43" s="24" t="s">
        <v>381</v>
      </c>
      <c r="E43" s="22">
        <f>+INDEX(Tabelle1[[Type]:[Caps]],MATCH(Tabelle33[[#This Row],[Equipment]],Tabelle1[Item],0),3)</f>
        <v>2</v>
      </c>
      <c r="F43" s="22"/>
      <c r="G43" s="22">
        <f t="shared" si="1"/>
        <v>0</v>
      </c>
      <c r="H43" s="79" t="str">
        <f>+INDEX(Tabelle1[[Type]:[Basic equipment]],MATCH(Tabelle33[[#This Row],[Equipment]],Tabelle1[Item],0),6)</f>
        <v>-</v>
      </c>
      <c r="I43" s="25"/>
    </row>
    <row r="44" spans="1:9" s="12" customFormat="1" ht="12.5">
      <c r="A44" s="23" t="s">
        <v>56</v>
      </c>
      <c r="B44" s="24" t="s">
        <v>7</v>
      </c>
      <c r="C44" s="24" t="str">
        <f>+INDEX(Tabelle1[[Type]:[Caps]],MATCH(Tabelle33[[#This Row],[Equipment]],Tabelle1[Item],0),1)</f>
        <v>Melee</v>
      </c>
      <c r="D44" s="24" t="s">
        <v>69</v>
      </c>
      <c r="E44" s="22">
        <f>+INDEX(Tabelle1[[Type]:[Caps]],MATCH(Tabelle33[[#This Row],[Equipment]],Tabelle1[Item],0),3)</f>
        <v>2</v>
      </c>
      <c r="F44" s="22"/>
      <c r="G44" s="22">
        <f t="shared" si="1"/>
        <v>0</v>
      </c>
      <c r="H44" s="79" t="str">
        <f>+INDEX(Tabelle1[[Type]:[Basic equipment]],MATCH(Tabelle33[[#This Row],[Equipment]],Tabelle1[Item],0),6)</f>
        <v>-</v>
      </c>
      <c r="I44" s="25"/>
    </row>
    <row r="45" spans="1:9" s="12" customFormat="1" ht="12.5">
      <c r="A45" s="23" t="s">
        <v>56</v>
      </c>
      <c r="B45" s="24" t="s">
        <v>7</v>
      </c>
      <c r="C45" s="24" t="str">
        <f>+INDEX(Tabelle1[[Type]:[Caps]],MATCH(Tabelle33[[#This Row],[Equipment]],Tabelle1[Item],0),1)</f>
        <v>Pistol</v>
      </c>
      <c r="D45" s="24" t="s">
        <v>332</v>
      </c>
      <c r="E45" s="22">
        <f>+INDEX(Tabelle1[[Type]:[Caps]],MATCH(Tabelle33[[#This Row],[Equipment]],Tabelle1[Item],0),3)</f>
        <v>2</v>
      </c>
      <c r="F45" s="22"/>
      <c r="G45" s="22">
        <f t="shared" si="1"/>
        <v>0</v>
      </c>
      <c r="H45" s="79" t="str">
        <f>+INDEX(Tabelle1[[Type]:[Basic equipment]],MATCH(Tabelle33[[#This Row],[Equipment]],Tabelle1[Item],0),6)</f>
        <v>-</v>
      </c>
      <c r="I45" s="25"/>
    </row>
    <row r="46" spans="1:9" s="12" customFormat="1" ht="14">
      <c r="A46" s="9" t="s">
        <v>56</v>
      </c>
      <c r="B46" s="10" t="s">
        <v>12</v>
      </c>
      <c r="C46" s="10" t="str">
        <f>+INDEX(Tabelle1[[Type]:[Caps]],MATCH(Tabelle33[[#This Row],[Equipment]],Tabelle1[Item],0),1)</f>
        <v>Unit</v>
      </c>
      <c r="D46" s="10" t="s">
        <v>12</v>
      </c>
      <c r="E46" s="11">
        <f>+INDEX(Tabelle1[[Type]:[Caps]],MATCH(Tabelle33[[#This Row],[Equipment]],Tabelle1[Item],0),3)</f>
        <v>35</v>
      </c>
      <c r="F46" s="11"/>
      <c r="G46" s="11">
        <f t="shared" si="1"/>
        <v>0</v>
      </c>
      <c r="H46" s="10" t="str">
        <f>+INDEX(Tabelle1[[Type]:[Basic equipment]],MATCH(Tabelle33[[#This Row],[Equipment]],Tabelle1[Item],0),6)</f>
        <v>-</v>
      </c>
    </row>
    <row r="47" spans="1:9" s="12" customFormat="1" ht="12.5">
      <c r="A47" s="23" t="s">
        <v>56</v>
      </c>
      <c r="B47" s="24" t="s">
        <v>12</v>
      </c>
      <c r="C47" s="24" t="str">
        <f>+INDEX(Tabelle1[[Type]:[Caps]],MATCH(Tabelle33[[#This Row],[Equipment]],Tabelle1[Item],0),1)</f>
        <v>Mine</v>
      </c>
      <c r="D47" s="24" t="s">
        <v>312</v>
      </c>
      <c r="E47" s="21">
        <f>+INDEX(Tabelle1[[Type]:[Caps]],MATCH(Tabelle33[[#This Row],[Equipment]],Tabelle1[Item],0),3)</f>
        <v>10</v>
      </c>
      <c r="F47" s="22"/>
      <c r="G47" s="22">
        <f t="shared" si="1"/>
        <v>0</v>
      </c>
      <c r="H47" s="28" t="str">
        <f>+INDEX(Tabelle1[[Type]:[Basic equipment]],MATCH(Tabelle33[[#This Row],[Equipment]],Tabelle1[Item],0),6)</f>
        <v>-</v>
      </c>
      <c r="I47" s="25"/>
    </row>
    <row r="48" spans="1:9" s="12" customFormat="1" ht="12.5">
      <c r="A48" s="23" t="s">
        <v>56</v>
      </c>
      <c r="B48" s="24" t="s">
        <v>12</v>
      </c>
      <c r="C48" s="24" t="str">
        <f>+INDEX(Tabelle1[[Type]:[Caps]],MATCH(Tabelle33[[#This Row],[Equipment]],Tabelle1[Item],0),1)</f>
        <v>Rifle</v>
      </c>
      <c r="D48" s="24" t="s">
        <v>335</v>
      </c>
      <c r="E48" s="22">
        <f>+INDEX(Tabelle1[[Type]:[Caps]],MATCH(Tabelle33[[#This Row],[Equipment]],Tabelle1[Item],0),3)</f>
        <v>11</v>
      </c>
      <c r="F48" s="22"/>
      <c r="G48" s="22">
        <f t="shared" si="1"/>
        <v>0</v>
      </c>
      <c r="H48" s="79" t="str">
        <f>+INDEX(Tabelle1[[Type]:[Basic equipment]],MATCH(Tabelle33[[#This Row],[Equipment]],Tabelle1[Item],0),6)</f>
        <v>-</v>
      </c>
      <c r="I48" s="25"/>
    </row>
    <row r="49" spans="1:9" s="12" customFormat="1" ht="12.5">
      <c r="A49" s="23" t="s">
        <v>56</v>
      </c>
      <c r="B49" s="24" t="s">
        <v>12</v>
      </c>
      <c r="C49" s="24" t="str">
        <f>+INDEX(Tabelle1[[Type]:[Caps]],MATCH(Tabelle33[[#This Row],[Equipment]],Tabelle1[Item],0),1)</f>
        <v>Rifle</v>
      </c>
      <c r="D49" s="24" t="s">
        <v>67</v>
      </c>
      <c r="E49" s="21">
        <f>+INDEX(Tabelle1[[Type]:[Caps]],MATCH(Tabelle33[[#This Row],[Equipment]],Tabelle1[Item],0),3)</f>
        <v>14</v>
      </c>
      <c r="F49" s="22"/>
      <c r="G49" s="22">
        <f t="shared" si="1"/>
        <v>0</v>
      </c>
      <c r="H49" s="28" t="str">
        <f>+INDEX(Tabelle1[[Type]:[Basic equipment]],MATCH(Tabelle33[[#This Row],[Equipment]],Tabelle1[Item],0),6)</f>
        <v>-</v>
      </c>
      <c r="I49" s="25"/>
    </row>
    <row r="50" spans="1:9" s="12" customFormat="1" ht="12.5">
      <c r="A50" s="23" t="s">
        <v>56</v>
      </c>
      <c r="B50" s="24" t="s">
        <v>12</v>
      </c>
      <c r="C50" s="24" t="str">
        <f>+INDEX(Tabelle1[[Type]:[Caps]],MATCH(Tabelle33[[#This Row],[Equipment]],Tabelle1[Item],0),1)</f>
        <v>Melee</v>
      </c>
      <c r="D50" s="24" t="s">
        <v>14</v>
      </c>
      <c r="E50" s="21">
        <f>+INDEX(Tabelle1[[Type]:[Caps]],MATCH(Tabelle33[[#This Row],[Equipment]],Tabelle1[Item],0),3)</f>
        <v>12</v>
      </c>
      <c r="F50" s="22"/>
      <c r="G50" s="22">
        <f t="shared" si="1"/>
        <v>0</v>
      </c>
      <c r="H50" s="28" t="str">
        <f>+INDEX(Tabelle1[[Type]:[Basic equipment]],MATCH(Tabelle33[[#This Row],[Equipment]],Tabelle1[Item],0),6)</f>
        <v>-</v>
      </c>
      <c r="I50" s="25"/>
    </row>
    <row r="51" spans="1:9" s="12" customFormat="1" ht="12.5">
      <c r="A51" s="23" t="s">
        <v>56</v>
      </c>
      <c r="B51" s="24" t="s">
        <v>12</v>
      </c>
      <c r="C51" s="24" t="str">
        <f>+INDEX(Tabelle1[[Type]:[Caps]],MATCH(Tabelle33[[#This Row],[Equipment]],Tabelle1[Item],0),1)</f>
        <v>Rifle</v>
      </c>
      <c r="D51" s="24" t="s">
        <v>300</v>
      </c>
      <c r="E51" s="21">
        <f>+INDEX(Tabelle1[[Type]:[Caps]],MATCH(Tabelle33[[#This Row],[Equipment]],Tabelle1[Item],0),3)</f>
        <v>10</v>
      </c>
      <c r="F51" s="22"/>
      <c r="G51" s="22">
        <f t="shared" si="1"/>
        <v>0</v>
      </c>
      <c r="H51" s="28" t="str">
        <f>+INDEX(Tabelle1[[Type]:[Basic equipment]],MATCH(Tabelle33[[#This Row],[Equipment]],Tabelle1[Item],0),6)</f>
        <v>-</v>
      </c>
      <c r="I51" s="25"/>
    </row>
    <row r="52" spans="1:9" s="12" customFormat="1" ht="12.5">
      <c r="A52" s="23" t="s">
        <v>56</v>
      </c>
      <c r="B52" s="24" t="s">
        <v>12</v>
      </c>
      <c r="C52" s="24" t="str">
        <f>+INDEX(Tabelle1[[Type]:[Caps]],MATCH(Tabelle33[[#This Row],[Equipment]],Tabelle1[Item],0),1)</f>
        <v>Rifle</v>
      </c>
      <c r="D52" s="24" t="s">
        <v>2</v>
      </c>
      <c r="E52" s="21">
        <f>+INDEX(Tabelle1[[Type]:[Caps]],MATCH(Tabelle33[[#This Row],[Equipment]],Tabelle1[Item],0),3)</f>
        <v>10</v>
      </c>
      <c r="F52" s="22"/>
      <c r="G52" s="22">
        <f t="shared" si="1"/>
        <v>0</v>
      </c>
      <c r="H52" s="28" t="str">
        <f>+INDEX(Tabelle1[[Type]:[Basic equipment]],MATCH(Tabelle33[[#This Row],[Equipment]],Tabelle1[Item],0),6)</f>
        <v>-</v>
      </c>
      <c r="I52" s="25"/>
    </row>
    <row r="53" spans="1:9" s="12" customFormat="1" ht="12.5">
      <c r="A53" s="23" t="s">
        <v>56</v>
      </c>
      <c r="B53" s="24" t="s">
        <v>12</v>
      </c>
      <c r="C53" s="24" t="str">
        <f>+INDEX(Tabelle1[[Type]:[Caps]],MATCH(Tabelle33[[#This Row],[Equipment]],Tabelle1[Item],0),1)</f>
        <v>Mine</v>
      </c>
      <c r="D53" s="24" t="s">
        <v>255</v>
      </c>
      <c r="E53" s="21">
        <f>+INDEX(Tabelle1[[Type]:[Caps]],MATCH(Tabelle33[[#This Row],[Equipment]],Tabelle1[Item],0),3)</f>
        <v>5</v>
      </c>
      <c r="F53" s="22"/>
      <c r="G53" s="22">
        <f t="shared" si="1"/>
        <v>0</v>
      </c>
      <c r="H53" s="28" t="str">
        <f>+INDEX(Tabelle1[[Type]:[Basic equipment]],MATCH(Tabelle33[[#This Row],[Equipment]],Tabelle1[Item],0),6)</f>
        <v>-</v>
      </c>
      <c r="I53" s="25"/>
    </row>
    <row r="54" spans="1:9" s="12" customFormat="1" ht="12.5">
      <c r="A54" s="23" t="s">
        <v>56</v>
      </c>
      <c r="B54" s="24" t="s">
        <v>12</v>
      </c>
      <c r="C54" s="24" t="str">
        <f>+INDEX(Tabelle1[[Type]:[Caps]],MATCH(Tabelle33[[#This Row],[Equipment]],Tabelle1[Item],0),1)</f>
        <v>Melee</v>
      </c>
      <c r="D54" s="24" t="s">
        <v>17</v>
      </c>
      <c r="E54" s="21">
        <f>+INDEX(Tabelle1[[Type]:[Caps]],MATCH(Tabelle33[[#This Row],[Equipment]],Tabelle1[Item],0),3)</f>
        <v>8</v>
      </c>
      <c r="F54" s="22"/>
      <c r="G54" s="22">
        <f t="shared" si="1"/>
        <v>0</v>
      </c>
      <c r="H54" s="28" t="str">
        <f>+INDEX(Tabelle1[[Type]:[Basic equipment]],MATCH(Tabelle33[[#This Row],[Equipment]],Tabelle1[Item],0),6)</f>
        <v>-</v>
      </c>
      <c r="I54" s="25"/>
    </row>
    <row r="55" spans="1:9" s="12" customFormat="1" ht="12.5">
      <c r="A55" s="23" t="s">
        <v>56</v>
      </c>
      <c r="B55" s="24" t="s">
        <v>12</v>
      </c>
      <c r="C55" s="24" t="str">
        <f>+INDEX(Tabelle1[[Type]:[Caps]],MATCH(Tabelle33[[#This Row],[Equipment]],Tabelle1[Item],0),1)</f>
        <v>Rifle</v>
      </c>
      <c r="D55" s="24" t="s">
        <v>20</v>
      </c>
      <c r="E55" s="22">
        <f>+INDEX(Tabelle1[[Type]:[Caps]],MATCH(Tabelle33[[#This Row],[Equipment]],Tabelle1[Item],0),3)</f>
        <v>8</v>
      </c>
      <c r="F55" s="22"/>
      <c r="G55" s="22">
        <f t="shared" si="1"/>
        <v>0</v>
      </c>
      <c r="H55" s="79" t="str">
        <f>+INDEX(Tabelle1[[Type]:[Basic equipment]],MATCH(Tabelle33[[#This Row],[Equipment]],Tabelle1[Item],0),6)</f>
        <v>-</v>
      </c>
      <c r="I55" s="25"/>
    </row>
    <row r="56" spans="1:9" s="12" customFormat="1" ht="12.5">
      <c r="A56" s="23" t="s">
        <v>56</v>
      </c>
      <c r="B56" s="24" t="s">
        <v>12</v>
      </c>
      <c r="C56" s="24" t="str">
        <f>+INDEX(Tabelle1[[Type]:[Caps]],MATCH(Tabelle33[[#This Row],[Equipment]],Tabelle1[Item],0),1)</f>
        <v>Thrown Weapon</v>
      </c>
      <c r="D56" s="24" t="s">
        <v>90</v>
      </c>
      <c r="E56" s="21">
        <f>+INDEX(Tabelle1[[Type]:[Caps]],MATCH(Tabelle33[[#This Row],[Equipment]],Tabelle1[Item],0),3)</f>
        <v>6</v>
      </c>
      <c r="F56" s="22"/>
      <c r="G56" s="22">
        <f t="shared" si="1"/>
        <v>0</v>
      </c>
      <c r="H56" s="28" t="str">
        <f>+INDEX(Tabelle1[[Type]:[Basic equipment]],MATCH(Tabelle33[[#This Row],[Equipment]],Tabelle1[Item],0),6)</f>
        <v>-</v>
      </c>
      <c r="I56" s="25"/>
    </row>
    <row r="57" spans="1:9" s="12" customFormat="1" ht="12.5">
      <c r="A57" s="23" t="s">
        <v>56</v>
      </c>
      <c r="B57" s="24" t="s">
        <v>12</v>
      </c>
      <c r="C57" s="24" t="str">
        <f>+INDEX(Tabelle1[[Type]:[Caps]],MATCH(Tabelle33[[#This Row],[Equipment]],Tabelle1[Item],0),1)</f>
        <v>Pistol</v>
      </c>
      <c r="D57" s="24" t="s">
        <v>86</v>
      </c>
      <c r="E57" s="21">
        <f>+INDEX(Tabelle1[[Type]:[Caps]],MATCH(Tabelle33[[#This Row],[Equipment]],Tabelle1[Item],0),3)</f>
        <v>3</v>
      </c>
      <c r="F57" s="22"/>
      <c r="G57" s="22">
        <f t="shared" si="1"/>
        <v>0</v>
      </c>
      <c r="H57" s="28" t="str">
        <f>+INDEX(Tabelle1[[Type]:[Basic equipment]],MATCH(Tabelle33[[#This Row],[Equipment]],Tabelle1[Item],0),6)</f>
        <v>-</v>
      </c>
      <c r="I57" s="25"/>
    </row>
    <row r="58" spans="1:9" s="12" customFormat="1" ht="12.5">
      <c r="A58" s="23" t="s">
        <v>56</v>
      </c>
      <c r="B58" s="24" t="s">
        <v>12</v>
      </c>
      <c r="C58" s="24" t="str">
        <f>+INDEX(Tabelle1[[Type]:[Caps]],MATCH(Tabelle33[[#This Row],[Equipment]],Tabelle1[Item],0),1)</f>
        <v>Melee</v>
      </c>
      <c r="D58" s="24" t="s">
        <v>381</v>
      </c>
      <c r="E58" s="22">
        <f>+INDEX(Tabelle1[[Type]:[Caps]],MATCH(Tabelle33[[#This Row],[Equipment]],Tabelle1[Item],0),3)</f>
        <v>2</v>
      </c>
      <c r="F58" s="22"/>
      <c r="G58" s="22">
        <f t="shared" si="1"/>
        <v>0</v>
      </c>
      <c r="H58" s="79" t="str">
        <f>+INDEX(Tabelle1[[Type]:[Basic equipment]],MATCH(Tabelle33[[#This Row],[Equipment]],Tabelle1[Item],0),6)</f>
        <v>-</v>
      </c>
      <c r="I58" s="25"/>
    </row>
    <row r="59" spans="1:9" s="12" customFormat="1" ht="12.5">
      <c r="A59" s="23" t="s">
        <v>56</v>
      </c>
      <c r="B59" s="24" t="s">
        <v>12</v>
      </c>
      <c r="C59" s="24" t="str">
        <f>+INDEX(Tabelle1[[Type]:[Caps]],MATCH(Tabelle33[[#This Row],[Equipment]],Tabelle1[Item],0),1)</f>
        <v>Melee</v>
      </c>
      <c r="D59" s="24" t="s">
        <v>69</v>
      </c>
      <c r="E59" s="21">
        <f>+INDEX(Tabelle1[[Type]:[Caps]],MATCH(Tabelle33[[#This Row],[Equipment]],Tabelle1[Item],0),3)</f>
        <v>2</v>
      </c>
      <c r="F59" s="22"/>
      <c r="G59" s="22">
        <f t="shared" si="1"/>
        <v>0</v>
      </c>
      <c r="H59" s="28" t="str">
        <f>+INDEX(Tabelle1[[Type]:[Basic equipment]],MATCH(Tabelle33[[#This Row],[Equipment]],Tabelle1[Item],0),6)</f>
        <v>-</v>
      </c>
      <c r="I59" s="25"/>
    </row>
    <row r="60" spans="1:9" s="12" customFormat="1" ht="12.5">
      <c r="A60" s="23" t="s">
        <v>56</v>
      </c>
      <c r="B60" s="24" t="s">
        <v>12</v>
      </c>
      <c r="C60" s="24" t="str">
        <f>+INDEX(Tabelle1[[Type]:[Caps]],MATCH(Tabelle33[[#This Row],[Equipment]],Tabelle1[Item],0),1)</f>
        <v>Pistol</v>
      </c>
      <c r="D60" s="24" t="s">
        <v>332</v>
      </c>
      <c r="E60" s="22">
        <f>+INDEX(Tabelle1[[Type]:[Caps]],MATCH(Tabelle33[[#This Row],[Equipment]],Tabelle1[Item],0),3)</f>
        <v>2</v>
      </c>
      <c r="F60" s="22"/>
      <c r="G60" s="22">
        <f t="shared" si="1"/>
        <v>0</v>
      </c>
      <c r="H60" s="79" t="str">
        <f>+INDEX(Tabelle1[[Type]:[Basic equipment]],MATCH(Tabelle33[[#This Row],[Equipment]],Tabelle1[Item],0),6)</f>
        <v>-</v>
      </c>
      <c r="I60" s="25"/>
    </row>
    <row r="61" spans="1:9" s="12" customFormat="1" ht="14">
      <c r="A61" s="19" t="s">
        <v>56</v>
      </c>
      <c r="B61" s="10" t="s">
        <v>3</v>
      </c>
      <c r="C61" s="10" t="str">
        <f>+INDEX(Tabelle1[[Type]:[Caps]],MATCH(Tabelle33[[#This Row],[Equipment]],Tabelle1[Item],0),1)</f>
        <v>Unit</v>
      </c>
      <c r="D61" s="10" t="s">
        <v>3</v>
      </c>
      <c r="E61" s="11">
        <f>+INDEX(Tabelle1[[Type]:[Caps]],MATCH(Tabelle33[[#This Row],[Equipment]],Tabelle1[Item],0),3)</f>
        <v>105</v>
      </c>
      <c r="F61" s="11"/>
      <c r="G61" s="11">
        <f t="shared" si="1"/>
        <v>0</v>
      </c>
      <c r="H61" s="10" t="str">
        <f>+INDEX(Tabelle1[[Type]:[Basic equipment]],MATCH(Tabelle33[[#This Row],[Equipment]],Tabelle1[Item],0),6)</f>
        <v>-</v>
      </c>
    </row>
    <row r="62" spans="1:9" s="12" customFormat="1" ht="12.5">
      <c r="A62" s="13" t="s">
        <v>56</v>
      </c>
      <c r="B62" s="14" t="s">
        <v>3</v>
      </c>
      <c r="C62" s="14" t="str">
        <f>+INDEX(Tabelle1[[Type]:[Caps]],MATCH(Tabelle33[[#This Row],[Equipment]],Tabelle1[Item],0),1)</f>
        <v>Heroic</v>
      </c>
      <c r="D62" s="14" t="s">
        <v>1</v>
      </c>
      <c r="E62" s="15">
        <f>+INDEX(Tabelle1[[Type]:[Caps]],MATCH(Tabelle33[[#This Row],[Equipment]],Tabelle1[Item],0),3)</f>
        <v>60</v>
      </c>
      <c r="F62" s="15"/>
      <c r="G62" s="15">
        <f t="shared" si="1"/>
        <v>0</v>
      </c>
      <c r="H62" s="16" t="str">
        <f>+INDEX(Tabelle1[[Type]:[Basic equipment]],MATCH(Tabelle33[[#This Row],[Equipment]],Tabelle1[Item],0),6)</f>
        <v>-</v>
      </c>
    </row>
    <row r="63" spans="1:9" s="12" customFormat="1" ht="12.5">
      <c r="A63" s="13" t="s">
        <v>56</v>
      </c>
      <c r="B63" s="14" t="s">
        <v>3</v>
      </c>
      <c r="C63" s="14" t="str">
        <f>+INDEX(Tabelle1[[Type]:[Caps]],MATCH(Tabelle33[[#This Row],[Equipment]],Tabelle1[Item],0),1)</f>
        <v>Heavy Weapon</v>
      </c>
      <c r="D63" s="14" t="s">
        <v>5</v>
      </c>
      <c r="E63" s="21">
        <f>+INDEX(Tabelle1[[Type]:[Caps]],MATCH(Tabelle33[[#This Row],[Equipment]],Tabelle1[Item],0),3)</f>
        <v>41</v>
      </c>
      <c r="F63" s="15"/>
      <c r="G63" s="15">
        <f t="shared" si="1"/>
        <v>0</v>
      </c>
      <c r="H63" s="18" t="str">
        <f>+INDEX(Tabelle1[[Type]:[Basic equipment]],MATCH(Tabelle33[[#This Row],[Equipment]],Tabelle1[Item],0),6)</f>
        <v>-</v>
      </c>
    </row>
    <row r="64" spans="1:9" s="12" customFormat="1" ht="12.5">
      <c r="A64" s="13" t="s">
        <v>56</v>
      </c>
      <c r="B64" s="14" t="s">
        <v>3</v>
      </c>
      <c r="C64" s="20" t="str">
        <f>+INDEX(Tabelle1[[Type]:[Caps]],MATCH(Tabelle33[[#This Row],[Equipment]],Tabelle1[Item],0),1)</f>
        <v>Rifle</v>
      </c>
      <c r="D64" s="20" t="s">
        <v>32</v>
      </c>
      <c r="E64" s="21">
        <f>+INDEX(Tabelle1[[Type]:[Caps]],MATCH(Tabelle33[[#This Row],[Equipment]],Tabelle1[Item],0),3)</f>
        <v>30</v>
      </c>
      <c r="F64" s="15"/>
      <c r="G64" s="15">
        <f t="shared" si="1"/>
        <v>0</v>
      </c>
      <c r="H64" s="18" t="str">
        <f>+INDEX(Tabelle1[[Type]:[Basic equipment]],MATCH(Tabelle33[[#This Row],[Equipment]],Tabelle1[Item],0),6)</f>
        <v>-</v>
      </c>
    </row>
    <row r="65" spans="1:9" s="12" customFormat="1" ht="12.5">
      <c r="A65" s="13" t="s">
        <v>56</v>
      </c>
      <c r="B65" s="14" t="s">
        <v>3</v>
      </c>
      <c r="C65" s="20" t="str">
        <f>+INDEX(Tabelle1[[Type]:[Caps]],MATCH(Tabelle33[[#This Row],[Equipment]],Tabelle1[Item],0),1)</f>
        <v>Melee</v>
      </c>
      <c r="D65" s="14" t="s">
        <v>4</v>
      </c>
      <c r="E65" s="21">
        <f>+INDEX(Tabelle1[[Type]:[Caps]],MATCH(Tabelle33[[#This Row],[Equipment]],Tabelle1[Item],0),3)</f>
        <v>30</v>
      </c>
      <c r="F65" s="15"/>
      <c r="G65" s="15">
        <f t="shared" si="1"/>
        <v>0</v>
      </c>
      <c r="H65" s="18" t="str">
        <f>+INDEX(Tabelle1[[Type]:[Basic equipment]],MATCH(Tabelle33[[#This Row],[Equipment]],Tabelle1[Item],0),6)</f>
        <v>-</v>
      </c>
    </row>
    <row r="66" spans="1:9" s="12" customFormat="1" ht="12.5">
      <c r="A66" s="23" t="s">
        <v>56</v>
      </c>
      <c r="B66" s="24" t="s">
        <v>3</v>
      </c>
      <c r="C66" s="80" t="str">
        <f>+INDEX(Tabelle1[[Type]:[Caps]],MATCH(Tabelle33[[#This Row],[Equipment]],Tabelle1[Item],0),1)</f>
        <v>Rifle</v>
      </c>
      <c r="D66" s="80" t="s">
        <v>23</v>
      </c>
      <c r="E66" s="22">
        <f>+INDEX(Tabelle1[[Type]:[Caps]],MATCH(Tabelle33[[#This Row],[Equipment]],Tabelle1[Item],0),3)</f>
        <v>24</v>
      </c>
      <c r="F66" s="22"/>
      <c r="G66" s="22">
        <f t="shared" si="1"/>
        <v>0</v>
      </c>
      <c r="H66" s="79" t="str">
        <f>+INDEX(Tabelle1[[Type]:[Basic equipment]],MATCH(Tabelle33[[#This Row],[Equipment]],Tabelle1[Item],0),6)</f>
        <v>-</v>
      </c>
      <c r="I66" s="25"/>
    </row>
    <row r="67" spans="1:9" s="12" customFormat="1" ht="12.5">
      <c r="A67" s="23" t="s">
        <v>56</v>
      </c>
      <c r="B67" s="24" t="s">
        <v>3</v>
      </c>
      <c r="C67" s="24" t="str">
        <f>+INDEX(Tabelle1[[Type]:[Caps]],MATCH(Tabelle33[[#This Row],[Equipment]],Tabelle1[Item],0),1)</f>
        <v>Melee</v>
      </c>
      <c r="D67" s="24" t="s">
        <v>101</v>
      </c>
      <c r="E67" s="21">
        <f>+INDEX(Tabelle1[[Type]:[Caps]],MATCH(Tabelle33[[#This Row],[Equipment]],Tabelle1[Item],0),3)</f>
        <v>21</v>
      </c>
      <c r="F67" s="22"/>
      <c r="G67" s="22">
        <f t="shared" si="1"/>
        <v>0</v>
      </c>
      <c r="H67" s="28" t="str">
        <f>+INDEX(Tabelle1[[Type]:[Basic equipment]],MATCH(Tabelle33[[#This Row],[Equipment]],Tabelle1[Item],0),6)</f>
        <v>-</v>
      </c>
      <c r="I67" s="25"/>
    </row>
    <row r="68" spans="1:9" s="12" customFormat="1" ht="12.5">
      <c r="A68" s="23" t="s">
        <v>56</v>
      </c>
      <c r="B68" s="24" t="s">
        <v>3</v>
      </c>
      <c r="C68" s="24" t="str">
        <f>+INDEX(Tabelle1[[Type]:[Caps]],MATCH(Tabelle33[[#This Row],[Equipment]],Tabelle1[Item],0),1)</f>
        <v>Rifle</v>
      </c>
      <c r="D68" s="24" t="s">
        <v>335</v>
      </c>
      <c r="E68" s="22">
        <f>+INDEX(Tabelle1[[Type]:[Caps]],MATCH(Tabelle33[[#This Row],[Equipment]],Tabelle1[Item],0),3)</f>
        <v>11</v>
      </c>
      <c r="F68" s="22"/>
      <c r="G68" s="22">
        <f t="shared" si="1"/>
        <v>0</v>
      </c>
      <c r="H68" s="79" t="str">
        <f>+INDEX(Tabelle1[[Type]:[Basic equipment]],MATCH(Tabelle33[[#This Row],[Equipment]],Tabelle1[Item],0),6)</f>
        <v>-</v>
      </c>
      <c r="I68" s="25"/>
    </row>
    <row r="69" spans="1:9" s="12" customFormat="1" ht="12.5">
      <c r="A69" s="23" t="s">
        <v>56</v>
      </c>
      <c r="B69" s="24" t="s">
        <v>3</v>
      </c>
      <c r="C69" s="24" t="str">
        <f>+INDEX(Tabelle1[[Type]:[Caps]],MATCH(Tabelle33[[#This Row],[Equipment]],Tabelle1[Item],0),1)</f>
        <v>Rifle</v>
      </c>
      <c r="D69" s="24" t="s">
        <v>67</v>
      </c>
      <c r="E69" s="21">
        <f>+INDEX(Tabelle1[[Type]:[Caps]],MATCH(Tabelle33[[#This Row],[Equipment]],Tabelle1[Item],0),3)</f>
        <v>14</v>
      </c>
      <c r="F69" s="22"/>
      <c r="G69" s="22">
        <f t="shared" si="1"/>
        <v>0</v>
      </c>
      <c r="H69" s="28" t="str">
        <f>+INDEX(Tabelle1[[Type]:[Basic equipment]],MATCH(Tabelle33[[#This Row],[Equipment]],Tabelle1[Item],0),6)</f>
        <v>-</v>
      </c>
      <c r="I69" s="25"/>
    </row>
    <row r="70" spans="1:9" s="12" customFormat="1" ht="12.5">
      <c r="A70" s="23" t="s">
        <v>56</v>
      </c>
      <c r="B70" s="24" t="s">
        <v>3</v>
      </c>
      <c r="C70" s="24" t="str">
        <f>+INDEX(Tabelle1[[Type]:[Caps]],MATCH(Tabelle33[[#This Row],[Equipment]],Tabelle1[Item],0),1)</f>
        <v>Melee</v>
      </c>
      <c r="D70" s="24" t="s">
        <v>18</v>
      </c>
      <c r="E70" s="21">
        <f>+INDEX(Tabelle1[[Type]:[Caps]],MATCH(Tabelle33[[#This Row],[Equipment]],Tabelle1[Item],0),3)</f>
        <v>12</v>
      </c>
      <c r="F70" s="22"/>
      <c r="G70" s="22">
        <f t="shared" si="1"/>
        <v>0</v>
      </c>
      <c r="H70" s="28" t="str">
        <f>+INDEX(Tabelle1[[Type]:[Basic equipment]],MATCH(Tabelle33[[#This Row],[Equipment]],Tabelle1[Item],0),6)</f>
        <v>-</v>
      </c>
      <c r="I70" s="25"/>
    </row>
    <row r="71" spans="1:9" s="12" customFormat="1" ht="12.5">
      <c r="A71" s="23" t="s">
        <v>56</v>
      </c>
      <c r="B71" s="24" t="s">
        <v>3</v>
      </c>
      <c r="C71" s="24" t="str">
        <f>+INDEX(Tabelle1[[Type]:[Caps]],MATCH(Tabelle33[[#This Row],[Equipment]],Tabelle1[Item],0),1)</f>
        <v>Rifle</v>
      </c>
      <c r="D71" s="24" t="s">
        <v>300</v>
      </c>
      <c r="E71" s="21">
        <f>+INDEX(Tabelle1[[Type]:[Caps]],MATCH(Tabelle33[[#This Row],[Equipment]],Tabelle1[Item],0),3)</f>
        <v>10</v>
      </c>
      <c r="F71" s="22"/>
      <c r="G71" s="22">
        <f t="shared" ref="G71:G102" si="2">+F71*E71</f>
        <v>0</v>
      </c>
      <c r="H71" s="28" t="str">
        <f>+INDEX(Tabelle1[[Type]:[Basic equipment]],MATCH(Tabelle33[[#This Row],[Equipment]],Tabelle1[Item],0),6)</f>
        <v>-</v>
      </c>
      <c r="I71" s="25"/>
    </row>
    <row r="72" spans="1:9" s="12" customFormat="1" ht="12.5">
      <c r="A72" s="23" t="s">
        <v>56</v>
      </c>
      <c r="B72" s="24" t="s">
        <v>3</v>
      </c>
      <c r="C72" s="24" t="str">
        <f>+INDEX(Tabelle1[[Type]:[Caps]],MATCH(Tabelle33[[#This Row],[Equipment]],Tabelle1[Item],0),1)</f>
        <v>Rifle</v>
      </c>
      <c r="D72" s="24" t="s">
        <v>2</v>
      </c>
      <c r="E72" s="21">
        <f>+INDEX(Tabelle1[[Type]:[Caps]],MATCH(Tabelle33[[#This Row],[Equipment]],Tabelle1[Item],0),3)</f>
        <v>10</v>
      </c>
      <c r="F72" s="22"/>
      <c r="G72" s="22">
        <f t="shared" si="2"/>
        <v>0</v>
      </c>
      <c r="H72" s="28" t="str">
        <f>+INDEX(Tabelle1[[Type]:[Basic equipment]],MATCH(Tabelle33[[#This Row],[Equipment]],Tabelle1[Item],0),6)</f>
        <v>-</v>
      </c>
      <c r="I72" s="25"/>
    </row>
    <row r="73" spans="1:9" s="12" customFormat="1" ht="12.5">
      <c r="A73" s="23" t="s">
        <v>56</v>
      </c>
      <c r="B73" s="24" t="s">
        <v>3</v>
      </c>
      <c r="C73" s="24" t="str">
        <f>+INDEX(Tabelle1[[Type]:[Caps]],MATCH(Tabelle33[[#This Row],[Equipment]],Tabelle1[Item],0),1)</f>
        <v>Rifle</v>
      </c>
      <c r="D73" s="24" t="s">
        <v>20</v>
      </c>
      <c r="E73" s="21">
        <f>+INDEX(Tabelle1[[Type]:[Caps]],MATCH(Tabelle33[[#This Row],[Equipment]],Tabelle1[Item],0),3)</f>
        <v>8</v>
      </c>
      <c r="F73" s="22"/>
      <c r="G73" s="22">
        <f t="shared" si="2"/>
        <v>0</v>
      </c>
      <c r="H73" s="28" t="str">
        <f>+INDEX(Tabelle1[[Type]:[Basic equipment]],MATCH(Tabelle33[[#This Row],[Equipment]],Tabelle1[Item],0),6)</f>
        <v>-</v>
      </c>
      <c r="I73" s="25"/>
    </row>
    <row r="74" spans="1:9" s="12" customFormat="1" ht="12.5">
      <c r="A74" s="23" t="s">
        <v>56</v>
      </c>
      <c r="B74" s="24" t="s">
        <v>3</v>
      </c>
      <c r="C74" s="80" t="str">
        <f>+INDEX(Tabelle1[[Type]:[Caps]],MATCH(Tabelle33[[#This Row],[Equipment]],Tabelle1[Item],0),1)</f>
        <v>Pistol</v>
      </c>
      <c r="D74" s="80" t="s">
        <v>84</v>
      </c>
      <c r="E74" s="21">
        <f>+INDEX(Tabelle1[[Type]:[Caps]],MATCH(Tabelle33[[#This Row],[Equipment]],Tabelle1[Item],0),3)</f>
        <v>7</v>
      </c>
      <c r="F74" s="22"/>
      <c r="G74" s="22">
        <f t="shared" si="2"/>
        <v>0</v>
      </c>
      <c r="H74" s="28" t="str">
        <f>+INDEX(Tabelle1[[Type]:[Basic equipment]],MATCH(Tabelle33[[#This Row],[Equipment]],Tabelle1[Item],0),6)</f>
        <v>-</v>
      </c>
      <c r="I74" s="25"/>
    </row>
    <row r="75" spans="1:9" s="12" customFormat="1" ht="12.5">
      <c r="A75" s="23" t="s">
        <v>56</v>
      </c>
      <c r="B75" s="24" t="s">
        <v>3</v>
      </c>
      <c r="C75" s="24" t="str">
        <f>+INDEX(Tabelle1[[Type]:[Caps]],MATCH(Tabelle33[[#This Row],[Equipment]],Tabelle1[Item],0),1)</f>
        <v>Thrown Weapon</v>
      </c>
      <c r="D75" s="24" t="s">
        <v>90</v>
      </c>
      <c r="E75" s="21">
        <f>+INDEX(Tabelle1[[Type]:[Caps]],MATCH(Tabelle33[[#This Row],[Equipment]],Tabelle1[Item],0),3)</f>
        <v>6</v>
      </c>
      <c r="F75" s="22"/>
      <c r="G75" s="22">
        <f t="shared" si="2"/>
        <v>0</v>
      </c>
      <c r="H75" s="28" t="str">
        <f>+INDEX(Tabelle1[[Type]:[Basic equipment]],MATCH(Tabelle33[[#This Row],[Equipment]],Tabelle1[Item],0),6)</f>
        <v>-</v>
      </c>
      <c r="I75" s="25"/>
    </row>
    <row r="76" spans="1:9" s="12" customFormat="1" ht="12.5">
      <c r="A76" s="23" t="s">
        <v>56</v>
      </c>
      <c r="B76" s="24" t="s">
        <v>3</v>
      </c>
      <c r="C76" s="24" t="str">
        <f>+INDEX(Tabelle1[[Type]:[Caps]],MATCH(Tabelle33[[#This Row],[Equipment]],Tabelle1[Item],0),1)</f>
        <v>Pistol</v>
      </c>
      <c r="D76" s="24" t="s">
        <v>86</v>
      </c>
      <c r="E76" s="21">
        <f>+INDEX(Tabelle1[[Type]:[Caps]],MATCH(Tabelle33[[#This Row],[Equipment]],Tabelle1[Item],0),3)</f>
        <v>3</v>
      </c>
      <c r="F76" s="22"/>
      <c r="G76" s="22">
        <f t="shared" si="2"/>
        <v>0</v>
      </c>
      <c r="H76" s="28" t="str">
        <f>+INDEX(Tabelle1[[Type]:[Basic equipment]],MATCH(Tabelle33[[#This Row],[Equipment]],Tabelle1[Item],0),6)</f>
        <v>-</v>
      </c>
      <c r="I76" s="25"/>
    </row>
    <row r="77" spans="1:9" s="12" customFormat="1" ht="12.5">
      <c r="A77" s="23" t="s">
        <v>56</v>
      </c>
      <c r="B77" s="24" t="s">
        <v>3</v>
      </c>
      <c r="C77" s="24" t="str">
        <f>+INDEX(Tabelle1[[Type]:[Caps]],MATCH(Tabelle33[[#This Row],[Equipment]],Tabelle1[Item],0),1)</f>
        <v>Melee</v>
      </c>
      <c r="D77" s="24" t="s">
        <v>381</v>
      </c>
      <c r="E77" s="22">
        <f>+INDEX(Tabelle1[[Type]:[Caps]],MATCH(Tabelle33[[#This Row],[Equipment]],Tabelle1[Item],0),3)</f>
        <v>2</v>
      </c>
      <c r="F77" s="22"/>
      <c r="G77" s="22">
        <f t="shared" si="2"/>
        <v>0</v>
      </c>
      <c r="H77" s="79" t="str">
        <f>+INDEX(Tabelle1[[Type]:[Basic equipment]],MATCH(Tabelle33[[#This Row],[Equipment]],Tabelle1[Item],0),6)</f>
        <v>-</v>
      </c>
      <c r="I77" s="25"/>
    </row>
    <row r="78" spans="1:9" s="12" customFormat="1" ht="12.5">
      <c r="A78" s="23" t="s">
        <v>56</v>
      </c>
      <c r="B78" s="24" t="s">
        <v>3</v>
      </c>
      <c r="C78" s="24" t="str">
        <f>+INDEX(Tabelle1[[Type]:[Caps]],MATCH(Tabelle33[[#This Row],[Equipment]],Tabelle1[Item],0),1)</f>
        <v>Melee</v>
      </c>
      <c r="D78" s="24" t="s">
        <v>69</v>
      </c>
      <c r="E78" s="21">
        <f>+INDEX(Tabelle1[[Type]:[Caps]],MATCH(Tabelle33[[#This Row],[Equipment]],Tabelle1[Item],0),3)</f>
        <v>2</v>
      </c>
      <c r="F78" s="22"/>
      <c r="G78" s="22">
        <f t="shared" si="2"/>
        <v>0</v>
      </c>
      <c r="H78" s="28" t="str">
        <f>+INDEX(Tabelle1[[Type]:[Basic equipment]],MATCH(Tabelle33[[#This Row],[Equipment]],Tabelle1[Item],0),6)</f>
        <v>-</v>
      </c>
      <c r="I78" s="25"/>
    </row>
    <row r="79" spans="1:9" s="12" customFormat="1" ht="12.5">
      <c r="A79" s="23" t="s">
        <v>56</v>
      </c>
      <c r="B79" s="24" t="s">
        <v>3</v>
      </c>
      <c r="C79" s="24" t="str">
        <f>+INDEX(Tabelle1[[Type]:[Caps]],MATCH(Tabelle33[[#This Row],[Equipment]],Tabelle1[Item],0),1)</f>
        <v>Pistol</v>
      </c>
      <c r="D79" s="24" t="s">
        <v>332</v>
      </c>
      <c r="E79" s="22">
        <f>+INDEX(Tabelle1[[Type]:[Caps]],MATCH(Tabelle33[[#This Row],[Equipment]],Tabelle1[Item],0),3)</f>
        <v>2</v>
      </c>
      <c r="F79" s="22"/>
      <c r="G79" s="22">
        <f t="shared" si="2"/>
        <v>0</v>
      </c>
      <c r="H79" s="79" t="str">
        <f>+INDEX(Tabelle1[[Type]:[Basic equipment]],MATCH(Tabelle33[[#This Row],[Equipment]],Tabelle1[Item],0),6)</f>
        <v>-</v>
      </c>
      <c r="I79" s="25"/>
    </row>
    <row r="80" spans="1:9" s="12" customFormat="1" ht="14">
      <c r="A80" s="19" t="s">
        <v>56</v>
      </c>
      <c r="B80" s="10" t="s">
        <v>0</v>
      </c>
      <c r="C80" s="10" t="str">
        <f>+INDEX(Tabelle1[[Type]:[Caps]],MATCH(Tabelle33[[#This Row],[Equipment]],Tabelle1[Item],0),1)</f>
        <v>Unit</v>
      </c>
      <c r="D80" s="10" t="s">
        <v>0</v>
      </c>
      <c r="E80" s="11">
        <f>+INDEX(Tabelle1[[Type]:[Caps]],MATCH(Tabelle33[[#This Row],[Equipment]],Tabelle1[Item],0),3)</f>
        <v>100</v>
      </c>
      <c r="F80" s="11"/>
      <c r="G80" s="11">
        <f t="shared" si="2"/>
        <v>0</v>
      </c>
      <c r="H80" s="10" t="str">
        <f>+INDEX(Tabelle1[[Type]:[Basic equipment]],MATCH(Tabelle33[[#This Row],[Equipment]],Tabelle1[Item],0),6)</f>
        <v>-</v>
      </c>
    </row>
    <row r="81" spans="1:9" s="12" customFormat="1" ht="12.5">
      <c r="A81" s="13" t="s">
        <v>56</v>
      </c>
      <c r="B81" s="14" t="s">
        <v>0</v>
      </c>
      <c r="C81" s="14" t="str">
        <f>+INDEX(Tabelle1[[Type]:[Caps]],MATCH(Tabelle33[[#This Row],[Equipment]],Tabelle1[Item],0),1)</f>
        <v>Heroic</v>
      </c>
      <c r="D81" s="14" t="s">
        <v>1</v>
      </c>
      <c r="E81" s="15">
        <f>+INDEX(Tabelle1[[Type]:[Caps]],MATCH(Tabelle33[[#This Row],[Equipment]],Tabelle1[Item],0),3)</f>
        <v>60</v>
      </c>
      <c r="F81" s="15"/>
      <c r="G81" s="15">
        <f t="shared" si="2"/>
        <v>0</v>
      </c>
      <c r="H81" s="16" t="str">
        <f>+INDEX(Tabelle1[[Type]:[Basic equipment]],MATCH(Tabelle33[[#This Row],[Equipment]],Tabelle1[Item],0),6)</f>
        <v>-</v>
      </c>
    </row>
    <row r="82" spans="1:9" s="12" customFormat="1" ht="12.5">
      <c r="A82" s="23" t="s">
        <v>56</v>
      </c>
      <c r="B82" s="24" t="s">
        <v>0</v>
      </c>
      <c r="C82" s="24" t="str">
        <f>+INDEX(Tabelle1[[Type]:[Caps]],MATCH(Tabelle33[[#This Row],[Equipment]],Tabelle1[Item],0),1)</f>
        <v>Rifle</v>
      </c>
      <c r="D82" s="24" t="s">
        <v>333</v>
      </c>
      <c r="E82" s="22">
        <f>+INDEX(Tabelle1[[Type]:[Caps]],MATCH(Tabelle33[[#This Row],[Equipment]],Tabelle1[Item],0),3)</f>
        <v>47</v>
      </c>
      <c r="F82" s="22"/>
      <c r="G82" s="22">
        <f t="shared" si="2"/>
        <v>0</v>
      </c>
      <c r="H82" s="79" t="str">
        <f>+INDEX(Tabelle1[[Type]:[Basic equipment]],MATCH(Tabelle33[[#This Row],[Equipment]],Tabelle1[Item],0),6)</f>
        <v>-</v>
      </c>
      <c r="I82" s="25"/>
    </row>
    <row r="83" spans="1:9" s="12" customFormat="1" ht="12.5">
      <c r="A83" s="23" t="s">
        <v>56</v>
      </c>
      <c r="B83" s="24" t="s">
        <v>0</v>
      </c>
      <c r="C83" s="24" t="str">
        <f>+INDEX(Tabelle1[[Type]:[Caps]],MATCH(Tabelle33[[#This Row],[Equipment]],Tabelle1[Item],0),1)</f>
        <v>Heavy Weapon</v>
      </c>
      <c r="D83" s="24" t="s">
        <v>5</v>
      </c>
      <c r="E83" s="21">
        <f>+INDEX(Tabelle1[[Type]:[Caps]],MATCH(Tabelle33[[#This Row],[Equipment]],Tabelle1[Item],0),3)</f>
        <v>41</v>
      </c>
      <c r="F83" s="22"/>
      <c r="G83" s="22">
        <f t="shared" si="2"/>
        <v>0</v>
      </c>
      <c r="H83" s="28" t="str">
        <f>+INDEX(Tabelle1[[Type]:[Basic equipment]],MATCH(Tabelle33[[#This Row],[Equipment]],Tabelle1[Item],0),6)</f>
        <v>-</v>
      </c>
      <c r="I83" s="25"/>
    </row>
    <row r="84" spans="1:9" s="12" customFormat="1" ht="12.5">
      <c r="A84" s="23" t="s">
        <v>56</v>
      </c>
      <c r="B84" s="24" t="s">
        <v>0</v>
      </c>
      <c r="C84" s="80" t="str">
        <f>+INDEX(Tabelle1[[Type]:[Caps]],MATCH(Tabelle33[[#This Row],[Equipment]],Tabelle1[Item],0),1)</f>
        <v>Heavy Weapon</v>
      </c>
      <c r="D84" s="80" t="s">
        <v>76</v>
      </c>
      <c r="E84" s="21">
        <f>+INDEX(Tabelle1[[Type]:[Caps]],MATCH(Tabelle33[[#This Row],[Equipment]],Tabelle1[Item],0),3)</f>
        <v>25</v>
      </c>
      <c r="F84" s="22"/>
      <c r="G84" s="22">
        <f t="shared" si="2"/>
        <v>0</v>
      </c>
      <c r="H84" s="28" t="str">
        <f>+INDEX(Tabelle1[[Type]:[Basic equipment]],MATCH(Tabelle33[[#This Row],[Equipment]],Tabelle1[Item],0),6)</f>
        <v>-</v>
      </c>
      <c r="I84" s="25"/>
    </row>
    <row r="85" spans="1:9" s="12" customFormat="1" ht="12.5">
      <c r="A85" s="23" t="s">
        <v>56</v>
      </c>
      <c r="B85" s="24" t="s">
        <v>0</v>
      </c>
      <c r="C85" s="80" t="str">
        <f>+INDEX(Tabelle1[[Type]:[Caps]],MATCH(Tabelle33[[#This Row],[Equipment]],Tabelle1[Item],0),1)</f>
        <v>Rifle</v>
      </c>
      <c r="D85" s="80" t="s">
        <v>32</v>
      </c>
      <c r="E85" s="21">
        <f>+INDEX(Tabelle1[[Type]:[Caps]],MATCH(Tabelle33[[#This Row],[Equipment]],Tabelle1[Item],0),3)</f>
        <v>30</v>
      </c>
      <c r="F85" s="22"/>
      <c r="G85" s="22">
        <f t="shared" si="2"/>
        <v>0</v>
      </c>
      <c r="H85" s="28" t="str">
        <f>+INDEX(Tabelle1[[Type]:[Basic equipment]],MATCH(Tabelle33[[#This Row],[Equipment]],Tabelle1[Item],0),6)</f>
        <v>-</v>
      </c>
      <c r="I85" s="25"/>
    </row>
    <row r="86" spans="1:9" s="12" customFormat="1" ht="12.5">
      <c r="A86" s="23" t="s">
        <v>56</v>
      </c>
      <c r="B86" s="24" t="s">
        <v>0</v>
      </c>
      <c r="C86" s="24" t="str">
        <f>+INDEX(Tabelle1[[Type]:[Caps]],MATCH(Tabelle33[[#This Row],[Equipment]],Tabelle1[Item],0),1)</f>
        <v>Heavy Weapon</v>
      </c>
      <c r="D86" s="24" t="s">
        <v>25</v>
      </c>
      <c r="E86" s="21">
        <f>+INDEX(Tabelle1[[Type]:[Caps]],MATCH(Tabelle33[[#This Row],[Equipment]],Tabelle1[Item],0),3)</f>
        <v>23</v>
      </c>
      <c r="F86" s="22"/>
      <c r="G86" s="22">
        <f t="shared" si="2"/>
        <v>0</v>
      </c>
      <c r="H86" s="28" t="str">
        <f>+INDEX(Tabelle1[[Type]:[Basic equipment]],MATCH(Tabelle33[[#This Row],[Equipment]],Tabelle1[Item],0),6)</f>
        <v>-</v>
      </c>
      <c r="I86" s="25"/>
    </row>
    <row r="87" spans="1:9" s="12" customFormat="1" ht="12.5">
      <c r="A87" s="23" t="s">
        <v>56</v>
      </c>
      <c r="B87" s="24" t="s">
        <v>0</v>
      </c>
      <c r="C87" s="80" t="str">
        <f>+INDEX(Tabelle1[[Type]:[Caps]],MATCH(Tabelle33[[#This Row],[Equipment]],Tabelle1[Item],0),1)</f>
        <v>Melee</v>
      </c>
      <c r="D87" s="24" t="s">
        <v>4</v>
      </c>
      <c r="E87" s="21">
        <f>+INDEX(Tabelle1[[Type]:[Caps]],MATCH(Tabelle33[[#This Row],[Equipment]],Tabelle1[Item],0),3)</f>
        <v>30</v>
      </c>
      <c r="F87" s="22"/>
      <c r="G87" s="22">
        <f t="shared" si="2"/>
        <v>0</v>
      </c>
      <c r="H87" s="28" t="str">
        <f>+INDEX(Tabelle1[[Type]:[Basic equipment]],MATCH(Tabelle33[[#This Row],[Equipment]],Tabelle1[Item],0),6)</f>
        <v>-</v>
      </c>
      <c r="I87" s="25"/>
    </row>
    <row r="88" spans="1:9" s="12" customFormat="1" ht="12.5">
      <c r="A88" s="23" t="s">
        <v>56</v>
      </c>
      <c r="B88" s="24" t="s">
        <v>0</v>
      </c>
      <c r="C88" s="80" t="str">
        <f>+INDEX(Tabelle1[[Type]:[Caps]],MATCH(Tabelle33[[#This Row],[Equipment]],Tabelle1[Item],0),1)</f>
        <v>Rifle</v>
      </c>
      <c r="D88" s="80" t="s">
        <v>23</v>
      </c>
      <c r="E88" s="22">
        <f>+INDEX(Tabelle1[[Type]:[Caps]],MATCH(Tabelle33[[#This Row],[Equipment]],Tabelle1[Item],0),3)</f>
        <v>24</v>
      </c>
      <c r="F88" s="22"/>
      <c r="G88" s="22">
        <f t="shared" si="2"/>
        <v>0</v>
      </c>
      <c r="H88" s="79" t="str">
        <f>+INDEX(Tabelle1[[Type]:[Basic equipment]],MATCH(Tabelle33[[#This Row],[Equipment]],Tabelle1[Item],0),6)</f>
        <v>-</v>
      </c>
      <c r="I88" s="25"/>
    </row>
    <row r="89" spans="1:9" s="12" customFormat="1" ht="12.5">
      <c r="A89" s="23" t="s">
        <v>56</v>
      </c>
      <c r="B89" s="24" t="s">
        <v>0</v>
      </c>
      <c r="C89" s="24" t="str">
        <f>+INDEX(Tabelle1[[Type]:[Caps]],MATCH(Tabelle33[[#This Row],[Equipment]],Tabelle1[Item],0),1)</f>
        <v>Melee</v>
      </c>
      <c r="D89" s="24" t="s">
        <v>101</v>
      </c>
      <c r="E89" s="21">
        <f>+INDEX(Tabelle1[[Type]:[Caps]],MATCH(Tabelle33[[#This Row],[Equipment]],Tabelle1[Item],0),3)</f>
        <v>21</v>
      </c>
      <c r="F89" s="22"/>
      <c r="G89" s="22">
        <f t="shared" si="2"/>
        <v>0</v>
      </c>
      <c r="H89" s="28" t="str">
        <f>+INDEX(Tabelle1[[Type]:[Basic equipment]],MATCH(Tabelle33[[#This Row],[Equipment]],Tabelle1[Item],0),6)</f>
        <v>-</v>
      </c>
      <c r="I89" s="25"/>
    </row>
    <row r="90" spans="1:9" s="12" customFormat="1" ht="12.5">
      <c r="A90" s="23" t="s">
        <v>56</v>
      </c>
      <c r="B90" s="24" t="s">
        <v>0</v>
      </c>
      <c r="C90" s="24" t="str">
        <f>+INDEX(Tabelle1[[Type]:[Caps]],MATCH(Tabelle33[[#This Row],[Equipment]],Tabelle1[Item],0),1)</f>
        <v>Rifle</v>
      </c>
      <c r="D90" s="24" t="s">
        <v>335</v>
      </c>
      <c r="E90" s="22">
        <f>+INDEX(Tabelle1[[Type]:[Caps]],MATCH(Tabelle33[[#This Row],[Equipment]],Tabelle1[Item],0),3)</f>
        <v>11</v>
      </c>
      <c r="F90" s="22"/>
      <c r="G90" s="22">
        <f t="shared" si="2"/>
        <v>0</v>
      </c>
      <c r="H90" s="79" t="str">
        <f>+INDEX(Tabelle1[[Type]:[Basic equipment]],MATCH(Tabelle33[[#This Row],[Equipment]],Tabelle1[Item],0),6)</f>
        <v>-</v>
      </c>
      <c r="I90" s="25"/>
    </row>
    <row r="91" spans="1:9" s="12" customFormat="1" ht="12.5">
      <c r="A91" s="23" t="s">
        <v>56</v>
      </c>
      <c r="B91" s="24" t="s">
        <v>0</v>
      </c>
      <c r="C91" s="24" t="str">
        <f>+INDEX(Tabelle1[[Type]:[Caps]],MATCH(Tabelle33[[#This Row],[Equipment]],Tabelle1[Item],0),1)</f>
        <v>Rifle</v>
      </c>
      <c r="D91" s="24" t="s">
        <v>67</v>
      </c>
      <c r="E91" s="21">
        <f>+INDEX(Tabelle1[[Type]:[Caps]],MATCH(Tabelle33[[#This Row],[Equipment]],Tabelle1[Item],0),3)</f>
        <v>14</v>
      </c>
      <c r="F91" s="22"/>
      <c r="G91" s="22">
        <f t="shared" si="2"/>
        <v>0</v>
      </c>
      <c r="H91" s="28" t="str">
        <f>+INDEX(Tabelle1[[Type]:[Basic equipment]],MATCH(Tabelle33[[#This Row],[Equipment]],Tabelle1[Item],0),6)</f>
        <v>-</v>
      </c>
      <c r="I91" s="25"/>
    </row>
    <row r="92" spans="1:9" s="12" customFormat="1" ht="12.5">
      <c r="A92" s="23" t="s">
        <v>56</v>
      </c>
      <c r="B92" s="24" t="s">
        <v>0</v>
      </c>
      <c r="C92" s="24" t="str">
        <f>+INDEX(Tabelle1[[Type]:[Caps]],MATCH(Tabelle33[[#This Row],[Equipment]],Tabelle1[Item],0),1)</f>
        <v>Melee</v>
      </c>
      <c r="D92" s="24" t="s">
        <v>18</v>
      </c>
      <c r="E92" s="21">
        <f>+INDEX(Tabelle1[[Type]:[Caps]],MATCH(Tabelle33[[#This Row],[Equipment]],Tabelle1[Item],0),3)</f>
        <v>12</v>
      </c>
      <c r="F92" s="22"/>
      <c r="G92" s="22">
        <f t="shared" si="2"/>
        <v>0</v>
      </c>
      <c r="H92" s="28" t="str">
        <f>+INDEX(Tabelle1[[Type]:[Basic equipment]],MATCH(Tabelle33[[#This Row],[Equipment]],Tabelle1[Item],0),6)</f>
        <v>-</v>
      </c>
      <c r="I92" s="25"/>
    </row>
    <row r="93" spans="1:9" s="12" customFormat="1" ht="12.5">
      <c r="A93" s="23" t="s">
        <v>56</v>
      </c>
      <c r="B93" s="24" t="s">
        <v>0</v>
      </c>
      <c r="C93" s="24" t="str">
        <f>+INDEX(Tabelle1[[Type]:[Caps]],MATCH(Tabelle33[[#This Row],[Equipment]],Tabelle1[Item],0),1)</f>
        <v>Rifle</v>
      </c>
      <c r="D93" s="24" t="s">
        <v>300</v>
      </c>
      <c r="E93" s="21">
        <f>+INDEX(Tabelle1[[Type]:[Caps]],MATCH(Tabelle33[[#This Row],[Equipment]],Tabelle1[Item],0),3)</f>
        <v>10</v>
      </c>
      <c r="F93" s="22"/>
      <c r="G93" s="22">
        <f t="shared" si="2"/>
        <v>0</v>
      </c>
      <c r="H93" s="28" t="str">
        <f>+INDEX(Tabelle1[[Type]:[Basic equipment]],MATCH(Tabelle33[[#This Row],[Equipment]],Tabelle1[Item],0),6)</f>
        <v>-</v>
      </c>
      <c r="I93" s="25"/>
    </row>
    <row r="94" spans="1:9" s="12" customFormat="1" ht="12.5">
      <c r="A94" s="23" t="s">
        <v>56</v>
      </c>
      <c r="B94" s="24" t="s">
        <v>0</v>
      </c>
      <c r="C94" s="24" t="str">
        <f>+INDEX(Tabelle1[[Type]:[Caps]],MATCH(Tabelle33[[#This Row],[Equipment]],Tabelle1[Item],0),1)</f>
        <v>Rifle</v>
      </c>
      <c r="D94" s="24" t="s">
        <v>2</v>
      </c>
      <c r="E94" s="21">
        <f>+INDEX(Tabelle1[[Type]:[Caps]],MATCH(Tabelle33[[#This Row],[Equipment]],Tabelle1[Item],0),3)</f>
        <v>10</v>
      </c>
      <c r="F94" s="22"/>
      <c r="G94" s="22">
        <f t="shared" si="2"/>
        <v>0</v>
      </c>
      <c r="H94" s="28" t="str">
        <f>+INDEX(Tabelle1[[Type]:[Basic equipment]],MATCH(Tabelle33[[#This Row],[Equipment]],Tabelle1[Item],0),6)</f>
        <v>-</v>
      </c>
      <c r="I94" s="25"/>
    </row>
    <row r="95" spans="1:9" s="12" customFormat="1" ht="12.5">
      <c r="A95" s="23" t="s">
        <v>56</v>
      </c>
      <c r="B95" s="24" t="s">
        <v>0</v>
      </c>
      <c r="C95" s="24" t="str">
        <f>+INDEX(Tabelle1[[Type]:[Caps]],MATCH(Tabelle33[[#This Row],[Equipment]],Tabelle1[Item],0),1)</f>
        <v>Rifle</v>
      </c>
      <c r="D95" s="24" t="s">
        <v>20</v>
      </c>
      <c r="E95" s="21">
        <f>+INDEX(Tabelle1[[Type]:[Caps]],MATCH(Tabelle33[[#This Row],[Equipment]],Tabelle1[Item],0),3)</f>
        <v>8</v>
      </c>
      <c r="F95" s="22"/>
      <c r="G95" s="22">
        <f t="shared" si="2"/>
        <v>0</v>
      </c>
      <c r="H95" s="28" t="str">
        <f>+INDEX(Tabelle1[[Type]:[Basic equipment]],MATCH(Tabelle33[[#This Row],[Equipment]],Tabelle1[Item],0),6)</f>
        <v>-</v>
      </c>
      <c r="I95" s="25"/>
    </row>
    <row r="96" spans="1:9" s="12" customFormat="1" ht="12.5">
      <c r="A96" s="23" t="s">
        <v>56</v>
      </c>
      <c r="B96" s="24" t="s">
        <v>0</v>
      </c>
      <c r="C96" s="80" t="str">
        <f>+INDEX(Tabelle1[[Type]:[Caps]],MATCH(Tabelle33[[#This Row],[Equipment]],Tabelle1[Item],0),1)</f>
        <v>Pistol</v>
      </c>
      <c r="D96" s="80" t="s">
        <v>84</v>
      </c>
      <c r="E96" s="21">
        <f>+INDEX(Tabelle1[[Type]:[Caps]],MATCH(Tabelle33[[#This Row],[Equipment]],Tabelle1[Item],0),3)</f>
        <v>7</v>
      </c>
      <c r="F96" s="22"/>
      <c r="G96" s="22">
        <f t="shared" si="2"/>
        <v>0</v>
      </c>
      <c r="H96" s="28" t="str">
        <f>+INDEX(Tabelle1[[Type]:[Basic equipment]],MATCH(Tabelle33[[#This Row],[Equipment]],Tabelle1[Item],0),6)</f>
        <v>-</v>
      </c>
      <c r="I96" s="25"/>
    </row>
    <row r="97" spans="1:10" s="12" customFormat="1" ht="12.5">
      <c r="A97" s="23" t="s">
        <v>56</v>
      </c>
      <c r="B97" s="24" t="s">
        <v>0</v>
      </c>
      <c r="C97" s="24" t="str">
        <f>+INDEX(Tabelle1[[Type]:[Caps]],MATCH(Tabelle33[[#This Row],[Equipment]],Tabelle1[Item],0),1)</f>
        <v>Thrown Weapon</v>
      </c>
      <c r="D97" s="24" t="s">
        <v>90</v>
      </c>
      <c r="E97" s="22">
        <f>+INDEX(Tabelle1[[Type]:[Caps]],MATCH(Tabelle33[[#This Row],[Equipment]],Tabelle1[Item],0),3)</f>
        <v>6</v>
      </c>
      <c r="F97" s="22"/>
      <c r="G97" s="22">
        <f t="shared" si="2"/>
        <v>0</v>
      </c>
      <c r="H97" s="79" t="str">
        <f>+INDEX(Tabelle1[[Type]:[Basic equipment]],MATCH(Tabelle33[[#This Row],[Equipment]],Tabelle1[Item],0),6)</f>
        <v>-</v>
      </c>
      <c r="I97" s="25"/>
    </row>
    <row r="98" spans="1:10" s="12" customFormat="1" ht="12.5">
      <c r="A98" s="23" t="s">
        <v>56</v>
      </c>
      <c r="B98" s="24" t="s">
        <v>0</v>
      </c>
      <c r="C98" s="24" t="str">
        <f>+INDEX(Tabelle1[[Type]:[Caps]],MATCH(Tabelle33[[#This Row],[Equipment]],Tabelle1[Item],0),1)</f>
        <v>Pistol</v>
      </c>
      <c r="D98" s="24" t="s">
        <v>86</v>
      </c>
      <c r="E98" s="21">
        <f>+INDEX(Tabelle1[[Type]:[Caps]],MATCH(Tabelle33[[#This Row],[Equipment]],Tabelle1[Item],0),3)</f>
        <v>3</v>
      </c>
      <c r="F98" s="22"/>
      <c r="G98" s="22">
        <f t="shared" si="2"/>
        <v>0</v>
      </c>
      <c r="H98" s="28" t="str">
        <f>+INDEX(Tabelle1[[Type]:[Basic equipment]],MATCH(Tabelle33[[#This Row],[Equipment]],Tabelle1[Item],0),6)</f>
        <v>-</v>
      </c>
      <c r="I98" s="25"/>
    </row>
    <row r="99" spans="1:10" s="12" customFormat="1" ht="12.5">
      <c r="A99" s="23" t="s">
        <v>56</v>
      </c>
      <c r="B99" s="24" t="s">
        <v>0</v>
      </c>
      <c r="C99" s="24" t="str">
        <f>+INDEX(Tabelle1[[Type]:[Caps]],MATCH(Tabelle33[[#This Row],[Equipment]],Tabelle1[Item],0),1)</f>
        <v>Melee</v>
      </c>
      <c r="D99" s="24" t="s">
        <v>381</v>
      </c>
      <c r="E99" s="22">
        <f>+INDEX(Tabelle1[[Type]:[Caps]],MATCH(Tabelle33[[#This Row],[Equipment]],Tabelle1[Item],0),3)</f>
        <v>2</v>
      </c>
      <c r="F99" s="22"/>
      <c r="G99" s="22">
        <f t="shared" si="2"/>
        <v>0</v>
      </c>
      <c r="H99" s="79" t="str">
        <f>+INDEX(Tabelle1[[Type]:[Basic equipment]],MATCH(Tabelle33[[#This Row],[Equipment]],Tabelle1[Item],0),6)</f>
        <v>-</v>
      </c>
      <c r="I99" s="25"/>
    </row>
    <row r="100" spans="1:10" s="12" customFormat="1" ht="12.5">
      <c r="A100" s="23" t="s">
        <v>56</v>
      </c>
      <c r="B100" s="24" t="s">
        <v>0</v>
      </c>
      <c r="C100" s="24" t="str">
        <f>+INDEX(Tabelle1[[Type]:[Caps]],MATCH(Tabelle33[[#This Row],[Equipment]],Tabelle1[Item],0),1)</f>
        <v>Melee</v>
      </c>
      <c r="D100" s="24" t="s">
        <v>69</v>
      </c>
      <c r="E100" s="21">
        <f>+INDEX(Tabelle1[[Type]:[Caps]],MATCH(Tabelle33[[#This Row],[Equipment]],Tabelle1[Item],0),3)</f>
        <v>2</v>
      </c>
      <c r="F100" s="22"/>
      <c r="G100" s="22">
        <f t="shared" si="2"/>
        <v>0</v>
      </c>
      <c r="H100" s="28" t="str">
        <f>+INDEX(Tabelle1[[Type]:[Basic equipment]],MATCH(Tabelle33[[#This Row],[Equipment]],Tabelle1[Item],0),6)</f>
        <v>-</v>
      </c>
      <c r="I100" s="25"/>
    </row>
    <row r="101" spans="1:10" s="12" customFormat="1" ht="12.5">
      <c r="A101" s="23" t="s">
        <v>56</v>
      </c>
      <c r="B101" s="24" t="s">
        <v>0</v>
      </c>
      <c r="C101" s="24" t="str">
        <f>+INDEX(Tabelle1[[Type]:[Caps]],MATCH(Tabelle33[[#This Row],[Equipment]],Tabelle1[Item],0),1)</f>
        <v>Pistol</v>
      </c>
      <c r="D101" s="24" t="s">
        <v>332</v>
      </c>
      <c r="E101" s="22">
        <f>+INDEX(Tabelle1[[Type]:[Caps]],MATCH(Tabelle33[[#This Row],[Equipment]],Tabelle1[Item],0),3)</f>
        <v>2</v>
      </c>
      <c r="F101" s="22"/>
      <c r="G101" s="22">
        <f t="shared" si="2"/>
        <v>0</v>
      </c>
      <c r="H101" s="79" t="str">
        <f>+INDEX(Tabelle1[[Type]:[Basic equipment]],MATCH(Tabelle33[[#This Row],[Equipment]],Tabelle1[Item],0),6)</f>
        <v>-</v>
      </c>
      <c r="I101" s="25"/>
    </row>
    <row r="102" spans="1:10" s="12" customFormat="1" ht="14">
      <c r="A102" s="9" t="s">
        <v>56</v>
      </c>
      <c r="B102" s="10" t="s">
        <v>16</v>
      </c>
      <c r="C102" s="10" t="str">
        <f>+INDEX(Tabelle1[[Type]:[Caps]],MATCH(Tabelle33[[#This Row],[Equipment]],Tabelle1[Item],0),1)</f>
        <v>Unit</v>
      </c>
      <c r="D102" s="10" t="s">
        <v>16</v>
      </c>
      <c r="E102" s="11">
        <f>+INDEX(Tabelle1[[Type]:[Caps]],MATCH(Tabelle33[[#This Row],[Equipment]],Tabelle1[Item],0),3)</f>
        <v>63</v>
      </c>
      <c r="F102" s="11"/>
      <c r="G102" s="11">
        <f t="shared" si="2"/>
        <v>0</v>
      </c>
      <c r="H102" s="10" t="str">
        <f>+INDEX(Tabelle1[[Type]:[Basic equipment]],MATCH(Tabelle33[[#This Row],[Equipment]],Tabelle1[Item],0),6)</f>
        <v>Hound Bite</v>
      </c>
    </row>
    <row r="103" spans="1:10" s="12" customFormat="1" ht="14">
      <c r="A103" s="9" t="s">
        <v>56</v>
      </c>
      <c r="B103" s="10" t="s">
        <v>15</v>
      </c>
      <c r="C103" s="10" t="str">
        <f>+INDEX(Tabelle1[[Type]:[Caps]],MATCH(Tabelle33[[#This Row],[Equipment]],Tabelle1[Item],0),1)</f>
        <v>Unit</v>
      </c>
      <c r="D103" s="10" t="s">
        <v>15</v>
      </c>
      <c r="E103" s="11">
        <f>+INDEX(Tabelle1[[Type]:[Caps]],MATCH(Tabelle33[[#This Row],[Equipment]],Tabelle1[Item],0),3)</f>
        <v>65</v>
      </c>
      <c r="F103" s="11"/>
      <c r="G103" s="11">
        <f t="shared" ref="G103:G118" si="3">+F103*E103</f>
        <v>0</v>
      </c>
      <c r="H103" s="10" t="str">
        <f>+INDEX(Tabelle1[[Type]:[Basic equipment]],MATCH(Tabelle33[[#This Row],[Equipment]],Tabelle1[Item],0),6)</f>
        <v>Hound Bite</v>
      </c>
    </row>
    <row r="104" spans="1:10" s="12" customFormat="1" ht="14">
      <c r="A104" s="9" t="s">
        <v>56</v>
      </c>
      <c r="B104" s="10" t="s">
        <v>10</v>
      </c>
      <c r="C104" s="10" t="str">
        <f>+INDEX(Tabelle1[[Type]:[Caps]],MATCH(Tabelle33[[#This Row],[Equipment]],Tabelle1[Item],0),1)</f>
        <v>Unit</v>
      </c>
      <c r="D104" s="10" t="s">
        <v>10</v>
      </c>
      <c r="E104" s="11">
        <f>+INDEX(Tabelle1[[Type]:[Caps]],MATCH(Tabelle33[[#This Row],[Equipment]],Tabelle1[Item],0),3)</f>
        <v>55</v>
      </c>
      <c r="F104" s="11"/>
      <c r="G104" s="11">
        <f t="shared" si="3"/>
        <v>0</v>
      </c>
      <c r="H104" s="10" t="str">
        <f>+INDEX(Tabelle1[[Type]:[Basic equipment]],MATCH(Tabelle33[[#This Row],[Equipment]],Tabelle1[Item],0),6)</f>
        <v>Suicider Mini Nuke</v>
      </c>
    </row>
    <row r="105" spans="1:10" s="12" customFormat="1" ht="14">
      <c r="A105" s="9" t="s">
        <v>56</v>
      </c>
      <c r="B105" s="10" t="s">
        <v>93</v>
      </c>
      <c r="C105" s="10" t="str">
        <f>+INDEX(Tabelle1[[Type]:[Caps]],MATCH(Tabelle33[[#This Row],[Equipment]],Tabelle1[Item],0),1)</f>
        <v>Unit</v>
      </c>
      <c r="D105" s="10" t="s">
        <v>93</v>
      </c>
      <c r="E105" s="11">
        <f>+INDEX(Tabelle1[[Type]:[Caps]],MATCH(Tabelle33[[#This Row],[Equipment]],Tabelle1[Item],0),3)</f>
        <v>40</v>
      </c>
      <c r="F105" s="11"/>
      <c r="G105" s="11">
        <f t="shared" si="3"/>
        <v>0</v>
      </c>
      <c r="H105" s="10" t="str">
        <f>+INDEX(Tabelle1[[Type]:[Basic equipment]],MATCH(Tabelle33[[#This Row],[Equipment]],Tabelle1[Item],0),6)</f>
        <v>-</v>
      </c>
    </row>
    <row r="106" spans="1:10" s="12" customFormat="1" ht="12.5">
      <c r="A106" s="13" t="s">
        <v>56</v>
      </c>
      <c r="B106" s="14" t="s">
        <v>93</v>
      </c>
      <c r="C106" s="14" t="str">
        <f>+INDEX(Tabelle1[[Type]:[Caps]],MATCH(Tabelle33[[#This Row],[Equipment]],Tabelle1[Item],0),1)</f>
        <v>Heroic</v>
      </c>
      <c r="D106" s="14" t="s">
        <v>1</v>
      </c>
      <c r="E106" s="15">
        <f>+INDEX(Tabelle1[[Type]:[Caps]],MATCH(Tabelle33[[#This Row],[Equipment]],Tabelle1[Item],0),3)</f>
        <v>60</v>
      </c>
      <c r="F106" s="15"/>
      <c r="G106" s="15">
        <f t="shared" si="3"/>
        <v>0</v>
      </c>
      <c r="H106" s="16" t="str">
        <f>+INDEX(Tabelle1[[Type]:[Basic equipment]],MATCH(Tabelle33[[#This Row],[Equipment]],Tabelle1[Item],0),6)</f>
        <v>-</v>
      </c>
    </row>
    <row r="107" spans="1:10" s="12" customFormat="1" ht="12.5">
      <c r="A107" s="23" t="s">
        <v>56</v>
      </c>
      <c r="B107" s="24" t="s">
        <v>93</v>
      </c>
      <c r="C107" s="80" t="str">
        <f>+INDEX(Tabelle1[[Type]:[Caps]],MATCH(Tabelle33[[#This Row],[Equipment]],Tabelle1[Item],0),1)</f>
        <v>Rifle</v>
      </c>
      <c r="D107" s="80" t="s">
        <v>31</v>
      </c>
      <c r="E107" s="21">
        <f>+INDEX(Tabelle1[[Type]:[Caps]],MATCH(Tabelle33[[#This Row],[Equipment]],Tabelle1[Item],0),3)</f>
        <v>20</v>
      </c>
      <c r="F107" s="22"/>
      <c r="G107" s="22">
        <f t="shared" si="3"/>
        <v>0</v>
      </c>
      <c r="H107" s="28" t="str">
        <f>+INDEX(Tabelle1[[Type]:[Basic equipment]],MATCH(Tabelle33[[#This Row],[Equipment]],Tabelle1[Item],0),6)</f>
        <v>-</v>
      </c>
      <c r="I107" s="25"/>
      <c r="J107" s="25"/>
    </row>
    <row r="108" spans="1:10" s="12" customFormat="1" ht="12.5">
      <c r="A108" s="23" t="s">
        <v>56</v>
      </c>
      <c r="B108" s="24" t="s">
        <v>93</v>
      </c>
      <c r="C108" s="24" t="str">
        <f>+INDEX(Tabelle1[[Type]:[Caps]],MATCH(Tabelle33[[#This Row],[Equipment]],Tabelle1[Item],0),1)</f>
        <v>Rifle</v>
      </c>
      <c r="D108" s="24" t="s">
        <v>335</v>
      </c>
      <c r="E108" s="22">
        <f>+INDEX(Tabelle1[[Type]:[Caps]],MATCH(Tabelle33[[#This Row],[Equipment]],Tabelle1[Item],0),3)</f>
        <v>11</v>
      </c>
      <c r="F108" s="22"/>
      <c r="G108" s="22">
        <f t="shared" si="3"/>
        <v>0</v>
      </c>
      <c r="H108" s="79" t="str">
        <f>+INDEX(Tabelle1[[Type]:[Basic equipment]],MATCH(Tabelle33[[#This Row],[Equipment]],Tabelle1[Item],0),6)</f>
        <v>-</v>
      </c>
      <c r="I108" s="25"/>
      <c r="J108" s="25"/>
    </row>
    <row r="109" spans="1:10" s="12" customFormat="1" ht="12.5">
      <c r="A109" s="23" t="s">
        <v>56</v>
      </c>
      <c r="B109" s="24" t="s">
        <v>93</v>
      </c>
      <c r="C109" s="24" t="str">
        <f>+INDEX(Tabelle1[[Type]:[Caps]],MATCH(Tabelle33[[#This Row],[Equipment]],Tabelle1[Item],0),1)</f>
        <v>Melee</v>
      </c>
      <c r="D109" s="24" t="s">
        <v>14</v>
      </c>
      <c r="E109" s="22">
        <f>+INDEX(Tabelle1[[Type]:[Caps]],MATCH(Tabelle33[[#This Row],[Equipment]],Tabelle1[Item],0),3)</f>
        <v>12</v>
      </c>
      <c r="F109" s="22"/>
      <c r="G109" s="22">
        <f t="shared" si="3"/>
        <v>0</v>
      </c>
      <c r="H109" s="79" t="str">
        <f>+INDEX(Tabelle1[[Type]:[Basic equipment]],MATCH(Tabelle33[[#This Row],[Equipment]],Tabelle1[Item],0),6)</f>
        <v>-</v>
      </c>
      <c r="I109" s="25"/>
      <c r="J109" s="25"/>
    </row>
    <row r="110" spans="1:10" s="12" customFormat="1" ht="12.5">
      <c r="A110" s="23" t="s">
        <v>56</v>
      </c>
      <c r="B110" s="24" t="s">
        <v>93</v>
      </c>
      <c r="C110" s="24" t="str">
        <f>+INDEX(Tabelle1[[Type]:[Caps]],MATCH(Tabelle33[[#This Row],[Equipment]],Tabelle1[Item],0),1)</f>
        <v>Melee</v>
      </c>
      <c r="D110" s="24" t="s">
        <v>18</v>
      </c>
      <c r="E110" s="22">
        <f>+INDEX(Tabelle1[[Type]:[Caps]],MATCH(Tabelle33[[#This Row],[Equipment]],Tabelle1[Item],0),3)</f>
        <v>12</v>
      </c>
      <c r="F110" s="22"/>
      <c r="G110" s="22">
        <f t="shared" si="3"/>
        <v>0</v>
      </c>
      <c r="H110" s="79" t="str">
        <f>+INDEX(Tabelle1[[Type]:[Basic equipment]],MATCH(Tabelle33[[#This Row],[Equipment]],Tabelle1[Item],0),6)</f>
        <v>-</v>
      </c>
      <c r="I110" s="25"/>
      <c r="J110" s="25"/>
    </row>
    <row r="111" spans="1:10" s="12" customFormat="1" ht="12.5">
      <c r="A111" s="23" t="s">
        <v>56</v>
      </c>
      <c r="B111" s="24" t="s">
        <v>93</v>
      </c>
      <c r="C111" s="24" t="str">
        <f>+INDEX(Tabelle1[[Type]:[Caps]],MATCH(Tabelle33[[#This Row],[Equipment]],Tabelle1[Item],0),1)</f>
        <v>Rifle</v>
      </c>
      <c r="D111" s="24" t="s">
        <v>300</v>
      </c>
      <c r="E111" s="21">
        <f>+INDEX(Tabelle1[[Type]:[Caps]],MATCH(Tabelle33[[#This Row],[Equipment]],Tabelle1[Item],0),3)</f>
        <v>10</v>
      </c>
      <c r="F111" s="22"/>
      <c r="G111" s="22">
        <f t="shared" si="3"/>
        <v>0</v>
      </c>
      <c r="H111" s="28" t="str">
        <f>+INDEX(Tabelle1[[Type]:[Basic equipment]],MATCH(Tabelle33[[#This Row],[Equipment]],Tabelle1[Item],0),6)</f>
        <v>-</v>
      </c>
      <c r="I111" s="25"/>
      <c r="J111" s="25"/>
    </row>
    <row r="112" spans="1:10" s="12" customFormat="1" ht="12.5">
      <c r="A112" s="23" t="s">
        <v>56</v>
      </c>
      <c r="B112" s="24" t="s">
        <v>93</v>
      </c>
      <c r="C112" s="80" t="str">
        <f>+INDEX(Tabelle1[[Type]:[Caps]],MATCH(Tabelle33[[#This Row],[Equipment]],Tabelle1[Item],0),1)</f>
        <v>Melee</v>
      </c>
      <c r="D112" s="80" t="s">
        <v>17</v>
      </c>
      <c r="E112" s="21">
        <f>+INDEX(Tabelle1[[Type]:[Caps]],MATCH(Tabelle33[[#This Row],[Equipment]],Tabelle1[Item],0),3)</f>
        <v>8</v>
      </c>
      <c r="F112" s="22"/>
      <c r="G112" s="22">
        <f t="shared" si="3"/>
        <v>0</v>
      </c>
      <c r="H112" s="28" t="str">
        <f>+INDEX(Tabelle1[[Type]:[Basic equipment]],MATCH(Tabelle33[[#This Row],[Equipment]],Tabelle1[Item],0),6)</f>
        <v>-</v>
      </c>
      <c r="I112" s="25"/>
      <c r="J112" s="25"/>
    </row>
    <row r="113" spans="1:10" s="12" customFormat="1" ht="12.5">
      <c r="A113" s="23" t="s">
        <v>56</v>
      </c>
      <c r="B113" s="24" t="s">
        <v>93</v>
      </c>
      <c r="C113" s="24" t="str">
        <f>+INDEX(Tabelle1[[Type]:[Caps]],MATCH(Tabelle33[[#This Row],[Equipment]],Tabelle1[Item],0),1)</f>
        <v>Rifle</v>
      </c>
      <c r="D113" s="24" t="s">
        <v>20</v>
      </c>
      <c r="E113" s="22">
        <f>+INDEX(Tabelle1[[Type]:[Caps]],MATCH(Tabelle33[[#This Row],[Equipment]],Tabelle1[Item],0),3)</f>
        <v>8</v>
      </c>
      <c r="F113" s="22"/>
      <c r="G113" s="22">
        <f t="shared" si="3"/>
        <v>0</v>
      </c>
      <c r="H113" s="79" t="str">
        <f>+INDEX(Tabelle1[[Type]:[Basic equipment]],MATCH(Tabelle33[[#This Row],[Equipment]],Tabelle1[Item],0),6)</f>
        <v>-</v>
      </c>
      <c r="I113" s="25"/>
      <c r="J113" s="25"/>
    </row>
    <row r="114" spans="1:10" s="12" customFormat="1" ht="12.5">
      <c r="A114" s="23" t="s">
        <v>56</v>
      </c>
      <c r="B114" s="24" t="s">
        <v>93</v>
      </c>
      <c r="C114" s="24" t="str">
        <f>+INDEX(Tabelle1[[Type]:[Caps]],MATCH(Tabelle33[[#This Row],[Equipment]],Tabelle1[Item],0),1)</f>
        <v>Thrown Weapon</v>
      </c>
      <c r="D114" s="24" t="s">
        <v>90</v>
      </c>
      <c r="E114" s="22">
        <f>+INDEX(Tabelle1[[Type]:[Caps]],MATCH(Tabelle33[[#This Row],[Equipment]],Tabelle1[Item],0),3)</f>
        <v>6</v>
      </c>
      <c r="F114" s="22"/>
      <c r="G114" s="22">
        <f t="shared" si="3"/>
        <v>0</v>
      </c>
      <c r="H114" s="79" t="str">
        <f>+INDEX(Tabelle1[[Type]:[Basic equipment]],MATCH(Tabelle33[[#This Row],[Equipment]],Tabelle1[Item],0),6)</f>
        <v>-</v>
      </c>
      <c r="I114" s="25"/>
      <c r="J114" s="25"/>
    </row>
    <row r="115" spans="1:10" s="12" customFormat="1" ht="12.5">
      <c r="A115" s="23" t="s">
        <v>56</v>
      </c>
      <c r="B115" s="24" t="s">
        <v>93</v>
      </c>
      <c r="C115" s="24" t="str">
        <f>+INDEX(Tabelle1[[Type]:[Caps]],MATCH(Tabelle33[[#This Row],[Equipment]],Tabelle1[Item],0),1)</f>
        <v>Pistol</v>
      </c>
      <c r="D115" s="24" t="s">
        <v>86</v>
      </c>
      <c r="E115" s="22">
        <f>+INDEX(Tabelle1[[Type]:[Caps]],MATCH(Tabelle33[[#This Row],[Equipment]],Tabelle1[Item],0),3)</f>
        <v>3</v>
      </c>
      <c r="F115" s="22"/>
      <c r="G115" s="22">
        <f t="shared" si="3"/>
        <v>0</v>
      </c>
      <c r="H115" s="79" t="str">
        <f>+INDEX(Tabelle1[[Type]:[Basic equipment]],MATCH(Tabelle33[[#This Row],[Equipment]],Tabelle1[Item],0),6)</f>
        <v>-</v>
      </c>
      <c r="I115" s="25"/>
      <c r="J115" s="25"/>
    </row>
    <row r="116" spans="1:10" s="12" customFormat="1" ht="12.5">
      <c r="A116" s="23" t="s">
        <v>56</v>
      </c>
      <c r="B116" s="24" t="s">
        <v>93</v>
      </c>
      <c r="C116" s="24" t="str">
        <f>+INDEX(Tabelle1[[Type]:[Caps]],MATCH(Tabelle33[[#This Row],[Equipment]],Tabelle1[Item],0),1)</f>
        <v>Melee</v>
      </c>
      <c r="D116" s="24" t="s">
        <v>381</v>
      </c>
      <c r="E116" s="22">
        <f>+INDEX(Tabelle1[[Type]:[Caps]],MATCH(Tabelle33[[#This Row],[Equipment]],Tabelle1[Item],0),3)</f>
        <v>2</v>
      </c>
      <c r="F116" s="22"/>
      <c r="G116" s="22">
        <f t="shared" si="3"/>
        <v>0</v>
      </c>
      <c r="H116" s="79" t="str">
        <f>+INDEX(Tabelle1[[Type]:[Basic equipment]],MATCH(Tabelle33[[#This Row],[Equipment]],Tabelle1[Item],0),6)</f>
        <v>-</v>
      </c>
      <c r="I116" s="25"/>
      <c r="J116" s="25"/>
    </row>
    <row r="117" spans="1:10" s="12" customFormat="1" ht="12.5">
      <c r="A117" s="23" t="s">
        <v>56</v>
      </c>
      <c r="B117" s="24" t="s">
        <v>93</v>
      </c>
      <c r="C117" s="24" t="str">
        <f>+INDEX(Tabelle1[[Type]:[Caps]],MATCH(Tabelle33[[#This Row],[Equipment]],Tabelle1[Item],0),1)</f>
        <v>Melee</v>
      </c>
      <c r="D117" s="24" t="s">
        <v>69</v>
      </c>
      <c r="E117" s="22">
        <f>+INDEX(Tabelle1[[Type]:[Caps]],MATCH(Tabelle33[[#This Row],[Equipment]],Tabelle1[Item],0),3)</f>
        <v>2</v>
      </c>
      <c r="F117" s="22"/>
      <c r="G117" s="22">
        <f t="shared" si="3"/>
        <v>0</v>
      </c>
      <c r="H117" s="79" t="str">
        <f>+INDEX(Tabelle1[[Type]:[Basic equipment]],MATCH(Tabelle33[[#This Row],[Equipment]],Tabelle1[Item],0),6)</f>
        <v>-</v>
      </c>
      <c r="I117" s="25"/>
      <c r="J117" s="25"/>
    </row>
    <row r="118" spans="1:10" s="12" customFormat="1" ht="12.5">
      <c r="A118" s="23" t="s">
        <v>56</v>
      </c>
      <c r="B118" s="24" t="s">
        <v>93</v>
      </c>
      <c r="C118" s="24" t="str">
        <f>+INDEX(Tabelle1[[Type]:[Caps]],MATCH(Tabelle33[[#This Row],[Equipment]],Tabelle1[Item],0),1)</f>
        <v>Pistol</v>
      </c>
      <c r="D118" s="24" t="s">
        <v>332</v>
      </c>
      <c r="E118" s="22">
        <f>+INDEX(Tabelle1[[Type]:[Caps]],MATCH(Tabelle33[[#This Row],[Equipment]],Tabelle1[Item],0),3)</f>
        <v>2</v>
      </c>
      <c r="F118" s="22"/>
      <c r="G118" s="22">
        <f t="shared" si="3"/>
        <v>0</v>
      </c>
      <c r="H118" s="79" t="str">
        <f>+INDEX(Tabelle1[[Type]:[Basic equipment]],MATCH(Tabelle33[[#This Row],[Equipment]],Tabelle1[Item],0),6)</f>
        <v>-</v>
      </c>
      <c r="I118" s="25"/>
      <c r="J118" s="25"/>
    </row>
    <row r="119" spans="1:10" s="12" customFormat="1" ht="14">
      <c r="A119" s="9" t="s">
        <v>56</v>
      </c>
      <c r="B119" s="10" t="s">
        <v>127</v>
      </c>
      <c r="C119" s="10"/>
      <c r="D119" s="10"/>
      <c r="E119" s="11"/>
      <c r="F119" s="11"/>
      <c r="G119" s="11"/>
      <c r="H119" s="10"/>
    </row>
    <row r="120" spans="1:10" s="12" customFormat="1" ht="12.5">
      <c r="A120" s="23" t="s">
        <v>56</v>
      </c>
      <c r="B120" s="24" t="s">
        <v>127</v>
      </c>
      <c r="C120" s="24" t="str">
        <f>+INDEX(Tabelle1[[Type]:[Caps]],MATCH(Tabelle33[[#This Row],[Equipment]],Tabelle1[Item],0),1)</f>
        <v>Chem</v>
      </c>
      <c r="D120" s="24" t="s">
        <v>223</v>
      </c>
      <c r="E120" s="21">
        <f>+INDEX(Tabelle1[[Type]:[Caps]],MATCH(Tabelle33[[#This Row],[Equipment]],Tabelle1[Item],0),3)</f>
        <v>52</v>
      </c>
      <c r="F120" s="22"/>
      <c r="G120" s="22">
        <f t="shared" ref="G120:G137" si="4">+F120*E120</f>
        <v>0</v>
      </c>
      <c r="H120" s="79" t="str">
        <f>+INDEX(Tabelle1[[Type]:[Basic equipment]],MATCH(Tabelle33[[#This Row],[Equipment]],Tabelle1[Item],0),6)</f>
        <v>-</v>
      </c>
      <c r="I120" s="25"/>
      <c r="J120" s="25"/>
    </row>
    <row r="121" spans="1:10" s="12" customFormat="1" ht="12.5">
      <c r="A121" s="23" t="s">
        <v>56</v>
      </c>
      <c r="B121" s="24" t="s">
        <v>127</v>
      </c>
      <c r="C121" s="24" t="str">
        <f>+INDEX(Tabelle1[[Type]:[Caps]],MATCH(Tabelle33[[#This Row],[Equipment]],Tabelle1[Item],0),1)</f>
        <v>Chem</v>
      </c>
      <c r="D121" s="24" t="s">
        <v>96</v>
      </c>
      <c r="E121" s="21">
        <f>+INDEX(Tabelle1[[Type]:[Caps]],MATCH(Tabelle33[[#This Row],[Equipment]],Tabelle1[Item],0),3)</f>
        <v>38</v>
      </c>
      <c r="F121" s="22"/>
      <c r="G121" s="22">
        <f t="shared" si="4"/>
        <v>0</v>
      </c>
      <c r="H121" s="79" t="str">
        <f>+INDEX(Tabelle1[[Type]:[Basic equipment]],MATCH(Tabelle33[[#This Row],[Equipment]],Tabelle1[Item],0),6)</f>
        <v>-</v>
      </c>
      <c r="I121" s="25"/>
      <c r="J121" s="25"/>
    </row>
    <row r="122" spans="1:10" s="12" customFormat="1" ht="12.5">
      <c r="A122" s="23" t="s">
        <v>56</v>
      </c>
      <c r="B122" s="24" t="s">
        <v>127</v>
      </c>
      <c r="C122" s="24" t="str">
        <f>+INDEX(Tabelle1[[Type]:[Caps]],MATCH(Tabelle33[[#This Row],[Equipment]],Tabelle1[Item],0),1)</f>
        <v>Chem</v>
      </c>
      <c r="D122" s="24" t="s">
        <v>202</v>
      </c>
      <c r="E122" s="21">
        <f>+INDEX(Tabelle1[[Type]:[Caps]],MATCH(Tabelle33[[#This Row],[Equipment]],Tabelle1[Item],0),3)</f>
        <v>24</v>
      </c>
      <c r="F122" s="22"/>
      <c r="G122" s="22">
        <f t="shared" si="4"/>
        <v>0</v>
      </c>
      <c r="H122" s="79" t="str">
        <f>+INDEX(Tabelle1[[Type]:[Basic equipment]],MATCH(Tabelle33[[#This Row],[Equipment]],Tabelle1[Item],0),6)</f>
        <v>-</v>
      </c>
      <c r="I122" s="25"/>
      <c r="J122" s="25"/>
    </row>
    <row r="123" spans="1:10" s="12" customFormat="1" ht="12.5">
      <c r="A123" s="23" t="s">
        <v>56</v>
      </c>
      <c r="B123" s="24" t="s">
        <v>127</v>
      </c>
      <c r="C123" s="24" t="str">
        <f>+INDEX(Tabelle1[[Type]:[Caps]],MATCH(Tabelle33[[#This Row],[Equipment]],Tabelle1[Item],0),1)</f>
        <v>Chem</v>
      </c>
      <c r="D123" s="24" t="s">
        <v>145</v>
      </c>
      <c r="E123" s="21">
        <f>+INDEX(Tabelle1[[Type]:[Caps]],MATCH(Tabelle33[[#This Row],[Equipment]],Tabelle1[Item],0),3)</f>
        <v>20</v>
      </c>
      <c r="F123" s="22"/>
      <c r="G123" s="22">
        <f t="shared" si="4"/>
        <v>0</v>
      </c>
      <c r="H123" s="79" t="str">
        <f>+INDEX(Tabelle1[[Type]:[Basic equipment]],MATCH(Tabelle33[[#This Row],[Equipment]],Tabelle1[Item],0),6)</f>
        <v>-</v>
      </c>
      <c r="I123" s="25"/>
      <c r="J123" s="25"/>
    </row>
    <row r="124" spans="1:10" s="12" customFormat="1" ht="12.5">
      <c r="A124" s="23" t="s">
        <v>56</v>
      </c>
      <c r="B124" s="24" t="s">
        <v>127</v>
      </c>
      <c r="C124" s="24" t="str">
        <f>+INDEX(Tabelle1[[Type]:[Caps]],MATCH(Tabelle33[[#This Row],[Equipment]],Tabelle1[Item],0),1)</f>
        <v>Chem</v>
      </c>
      <c r="D124" s="24" t="s">
        <v>214</v>
      </c>
      <c r="E124" s="21">
        <f>+INDEX(Tabelle1[[Type]:[Caps]],MATCH(Tabelle33[[#This Row],[Equipment]],Tabelle1[Item],0),3)</f>
        <v>20</v>
      </c>
      <c r="F124" s="22"/>
      <c r="G124" s="22">
        <f t="shared" si="4"/>
        <v>0</v>
      </c>
      <c r="H124" s="79" t="str">
        <f>+INDEX(Tabelle1[[Type]:[Basic equipment]],MATCH(Tabelle33[[#This Row],[Equipment]],Tabelle1[Item],0),6)</f>
        <v>-</v>
      </c>
      <c r="I124" s="25"/>
      <c r="J124" s="25"/>
    </row>
    <row r="125" spans="1:10" s="12" customFormat="1" ht="12.5">
      <c r="A125" s="23" t="s">
        <v>56</v>
      </c>
      <c r="B125" s="24" t="s">
        <v>127</v>
      </c>
      <c r="C125" s="24" t="str">
        <f>+INDEX(Tabelle1[[Type]:[Caps]],MATCH(Tabelle33[[#This Row],[Equipment]],Tabelle1[Item],0),1)</f>
        <v>Chem</v>
      </c>
      <c r="D125" s="24" t="s">
        <v>176</v>
      </c>
      <c r="E125" s="21">
        <f>+INDEX(Tabelle1[[Type]:[Caps]],MATCH(Tabelle33[[#This Row],[Equipment]],Tabelle1[Item],0),3)</f>
        <v>20</v>
      </c>
      <c r="F125" s="22"/>
      <c r="G125" s="22">
        <f t="shared" si="4"/>
        <v>0</v>
      </c>
      <c r="H125" s="79" t="str">
        <f>+INDEX(Tabelle1[[Type]:[Basic equipment]],MATCH(Tabelle33[[#This Row],[Equipment]],Tabelle1[Item],0),6)</f>
        <v>-</v>
      </c>
      <c r="I125" s="25"/>
      <c r="J125" s="25"/>
    </row>
    <row r="126" spans="1:10" s="12" customFormat="1" ht="12.5">
      <c r="A126" s="23" t="s">
        <v>56</v>
      </c>
      <c r="B126" s="24" t="s">
        <v>127</v>
      </c>
      <c r="C126" s="24" t="str">
        <f>+INDEX(Tabelle1[[Type]:[Caps]],MATCH(Tabelle33[[#This Row],[Equipment]],Tabelle1[Item],0),1)</f>
        <v>Chem</v>
      </c>
      <c r="D126" s="24" t="s">
        <v>105</v>
      </c>
      <c r="E126" s="21">
        <f>+INDEX(Tabelle1[[Type]:[Caps]],MATCH(Tabelle33[[#This Row],[Equipment]],Tabelle1[Item],0),3)</f>
        <v>20</v>
      </c>
      <c r="F126" s="22"/>
      <c r="G126" s="22">
        <f t="shared" si="4"/>
        <v>0</v>
      </c>
      <c r="H126" s="79" t="str">
        <f>+INDEX(Tabelle1[[Type]:[Basic equipment]],MATCH(Tabelle33[[#This Row],[Equipment]],Tabelle1[Item],0),6)</f>
        <v>-</v>
      </c>
      <c r="I126" s="25"/>
      <c r="J126" s="25"/>
    </row>
    <row r="127" spans="1:10" s="12" customFormat="1" ht="12.5">
      <c r="A127" s="23" t="s">
        <v>56</v>
      </c>
      <c r="B127" s="24" t="s">
        <v>127</v>
      </c>
      <c r="C127" s="24" t="str">
        <f>+INDEX(Tabelle1[[Type]:[Caps]],MATCH(Tabelle33[[#This Row],[Equipment]],Tabelle1[Item],0),1)</f>
        <v>Chem</v>
      </c>
      <c r="D127" s="24" t="s">
        <v>280</v>
      </c>
      <c r="E127" s="21">
        <f>+INDEX(Tabelle1[[Type]:[Caps]],MATCH(Tabelle33[[#This Row],[Equipment]],Tabelle1[Item],0),3)</f>
        <v>20</v>
      </c>
      <c r="F127" s="22"/>
      <c r="G127" s="22">
        <f t="shared" si="4"/>
        <v>0</v>
      </c>
      <c r="H127" s="79" t="str">
        <f>+INDEX(Tabelle1[[Type]:[Basic equipment]],MATCH(Tabelle33[[#This Row],[Equipment]],Tabelle1[Item],0),6)</f>
        <v>-</v>
      </c>
      <c r="I127" s="25"/>
      <c r="J127" s="25"/>
    </row>
    <row r="128" spans="1:10" s="12" customFormat="1" ht="12.5">
      <c r="A128" s="23" t="s">
        <v>56</v>
      </c>
      <c r="B128" s="24" t="s">
        <v>127</v>
      </c>
      <c r="C128" s="24" t="str">
        <f>+INDEX(Tabelle1[[Type]:[Caps]],MATCH(Tabelle33[[#This Row],[Equipment]],Tabelle1[Item],0),1)</f>
        <v>Chem</v>
      </c>
      <c r="D128" s="24" t="s">
        <v>221</v>
      </c>
      <c r="E128" s="21">
        <f>+INDEX(Tabelle1[[Type]:[Caps]],MATCH(Tabelle33[[#This Row],[Equipment]],Tabelle1[Item],0),3)</f>
        <v>20</v>
      </c>
      <c r="F128" s="22"/>
      <c r="G128" s="22">
        <f t="shared" si="4"/>
        <v>0</v>
      </c>
      <c r="H128" s="79" t="str">
        <f>+INDEX(Tabelle1[[Type]:[Basic equipment]],MATCH(Tabelle33[[#This Row],[Equipment]],Tabelle1[Item],0),6)</f>
        <v>-</v>
      </c>
      <c r="I128" s="25"/>
      <c r="J128" s="25"/>
    </row>
    <row r="129" spans="1:10" s="12" customFormat="1" ht="12.5">
      <c r="A129" s="23" t="s">
        <v>56</v>
      </c>
      <c r="B129" s="24" t="s">
        <v>127</v>
      </c>
      <c r="C129" s="24" t="str">
        <f>+INDEX(Tabelle1[[Type]:[Caps]],MATCH(Tabelle33[[#This Row],[Equipment]],Tabelle1[Item],0),1)</f>
        <v>Chem</v>
      </c>
      <c r="D129" s="24" t="s">
        <v>279</v>
      </c>
      <c r="E129" s="21">
        <f>+INDEX(Tabelle1[[Type]:[Caps]],MATCH(Tabelle33[[#This Row],[Equipment]],Tabelle1[Item],0),3)</f>
        <v>20</v>
      </c>
      <c r="F129" s="22"/>
      <c r="G129" s="22">
        <f t="shared" si="4"/>
        <v>0</v>
      </c>
      <c r="H129" s="79" t="str">
        <f>+INDEX(Tabelle1[[Type]:[Basic equipment]],MATCH(Tabelle33[[#This Row],[Equipment]],Tabelle1[Item],0),6)</f>
        <v>-</v>
      </c>
      <c r="I129" s="25"/>
      <c r="J129" s="25"/>
    </row>
    <row r="130" spans="1:10" s="12" customFormat="1" ht="12.5">
      <c r="A130" s="23" t="s">
        <v>56</v>
      </c>
      <c r="B130" s="24" t="s">
        <v>127</v>
      </c>
      <c r="C130" s="24" t="str">
        <f>+INDEX(Tabelle1[[Type]:[Caps]],MATCH(Tabelle33[[#This Row],[Equipment]],Tabelle1[Item],0),1)</f>
        <v>Chem</v>
      </c>
      <c r="D130" s="24" t="s">
        <v>386</v>
      </c>
      <c r="E130" s="21">
        <f>+INDEX(Tabelle1[[Type]:[Caps]],MATCH(Tabelle33[[#This Row],[Equipment]],Tabelle1[Item],0),3)</f>
        <v>20</v>
      </c>
      <c r="F130" s="22"/>
      <c r="G130" s="22">
        <f t="shared" si="4"/>
        <v>0</v>
      </c>
      <c r="H130" s="79" t="str">
        <f>+INDEX(Tabelle1[[Type]:[Basic equipment]],MATCH(Tabelle33[[#This Row],[Equipment]],Tabelle1[Item],0),6)</f>
        <v>-</v>
      </c>
      <c r="I130" s="25"/>
      <c r="J130" s="25"/>
    </row>
    <row r="131" spans="1:10" s="12" customFormat="1" ht="12.5">
      <c r="A131" s="23" t="s">
        <v>56</v>
      </c>
      <c r="B131" s="24" t="s">
        <v>127</v>
      </c>
      <c r="C131" s="24" t="str">
        <f>+INDEX(Tabelle1[[Type]:[Caps]],MATCH(Tabelle33[[#This Row],[Equipment]],Tabelle1[Item],0),1)</f>
        <v>Chem</v>
      </c>
      <c r="D131" s="24" t="s">
        <v>154</v>
      </c>
      <c r="E131" s="21">
        <f>+INDEX(Tabelle1[[Type]:[Caps]],MATCH(Tabelle33[[#This Row],[Equipment]],Tabelle1[Item],0),3)</f>
        <v>20</v>
      </c>
      <c r="F131" s="22"/>
      <c r="G131" s="22">
        <f t="shared" si="4"/>
        <v>0</v>
      </c>
      <c r="H131" s="79" t="str">
        <f>+INDEX(Tabelle1[[Type]:[Basic equipment]],MATCH(Tabelle33[[#This Row],[Equipment]],Tabelle1[Item],0),6)</f>
        <v>-</v>
      </c>
      <c r="I131" s="25"/>
      <c r="J131" s="25"/>
    </row>
    <row r="132" spans="1:10" s="12" customFormat="1" ht="12.5">
      <c r="A132" s="23" t="s">
        <v>56</v>
      </c>
      <c r="B132" s="24" t="s">
        <v>127</v>
      </c>
      <c r="C132" s="24" t="str">
        <f>+INDEX(Tabelle1[[Type]:[Caps]],MATCH(Tabelle33[[#This Row],[Equipment]],Tabelle1[Item],0),1)</f>
        <v>Chem</v>
      </c>
      <c r="D132" s="24" t="s">
        <v>278</v>
      </c>
      <c r="E132" s="21">
        <f>+INDEX(Tabelle1[[Type]:[Caps]],MATCH(Tabelle33[[#This Row],[Equipment]],Tabelle1[Item],0),3)</f>
        <v>16</v>
      </c>
      <c r="F132" s="22"/>
      <c r="G132" s="22">
        <f t="shared" si="4"/>
        <v>0</v>
      </c>
      <c r="H132" s="79" t="str">
        <f>+INDEX(Tabelle1[[Type]:[Basic equipment]],MATCH(Tabelle33[[#This Row],[Equipment]],Tabelle1[Item],0),6)</f>
        <v>-</v>
      </c>
      <c r="I132" s="25"/>
      <c r="J132" s="25"/>
    </row>
    <row r="133" spans="1:10" s="12" customFormat="1" ht="12.5">
      <c r="A133" s="23" t="s">
        <v>56</v>
      </c>
      <c r="B133" s="24" t="s">
        <v>127</v>
      </c>
      <c r="C133" s="24" t="str">
        <f>+INDEX(Tabelle1[[Type]:[Caps]],MATCH(Tabelle33[[#This Row],[Equipment]],Tabelle1[Item],0),1)</f>
        <v>Chem</v>
      </c>
      <c r="D133" s="24" t="s">
        <v>126</v>
      </c>
      <c r="E133" s="21">
        <f>+INDEX(Tabelle1[[Type]:[Caps]],MATCH(Tabelle33[[#This Row],[Equipment]],Tabelle1[Item],0),3)</f>
        <v>16</v>
      </c>
      <c r="F133" s="22"/>
      <c r="G133" s="22">
        <f t="shared" si="4"/>
        <v>0</v>
      </c>
      <c r="H133" s="79" t="str">
        <f>+INDEX(Tabelle1[[Type]:[Basic equipment]],MATCH(Tabelle33[[#This Row],[Equipment]],Tabelle1[Item],0),6)</f>
        <v>-</v>
      </c>
      <c r="I133" s="25"/>
      <c r="J133" s="25"/>
    </row>
    <row r="134" spans="1:10" s="12" customFormat="1" ht="12.5">
      <c r="A134" s="23" t="s">
        <v>56</v>
      </c>
      <c r="B134" s="24" t="s">
        <v>127</v>
      </c>
      <c r="C134" s="24" t="str">
        <f>+INDEX(Tabelle1[[Type]:[Caps]],MATCH(Tabelle33[[#This Row],[Equipment]],Tabelle1[Item],0),1)</f>
        <v>Chem</v>
      </c>
      <c r="D134" s="24" t="s">
        <v>106</v>
      </c>
      <c r="E134" s="21">
        <f>+INDEX(Tabelle1[[Type]:[Caps]],MATCH(Tabelle33[[#This Row],[Equipment]],Tabelle1[Item],0),3)</f>
        <v>13</v>
      </c>
      <c r="F134" s="22"/>
      <c r="G134" s="22">
        <f t="shared" si="4"/>
        <v>0</v>
      </c>
      <c r="H134" s="79" t="str">
        <f>+INDEX(Tabelle1[[Type]:[Basic equipment]],MATCH(Tabelle33[[#This Row],[Equipment]],Tabelle1[Item],0),6)</f>
        <v>-</v>
      </c>
      <c r="I134" s="25"/>
      <c r="J134" s="25"/>
    </row>
    <row r="135" spans="1:10" s="12" customFormat="1" ht="12.5">
      <c r="A135" s="23" t="s">
        <v>56</v>
      </c>
      <c r="B135" s="24" t="s">
        <v>127</v>
      </c>
      <c r="C135" s="24" t="str">
        <f>+INDEX(Tabelle1[[Type]:[Caps]],MATCH(Tabelle33[[#This Row],[Equipment]],Tabelle1[Item],0),1)</f>
        <v>Chem</v>
      </c>
      <c r="D135" s="24" t="s">
        <v>128</v>
      </c>
      <c r="E135" s="21">
        <f>+INDEX(Tabelle1[[Type]:[Caps]],MATCH(Tabelle33[[#This Row],[Equipment]],Tabelle1[Item],0),3)</f>
        <v>13</v>
      </c>
      <c r="F135" s="22"/>
      <c r="G135" s="22">
        <f t="shared" si="4"/>
        <v>0</v>
      </c>
      <c r="H135" s="79" t="str">
        <f>+INDEX(Tabelle1[[Type]:[Basic equipment]],MATCH(Tabelle33[[#This Row],[Equipment]],Tabelle1[Item],0),6)</f>
        <v>-</v>
      </c>
      <c r="I135" s="25"/>
      <c r="J135" s="25"/>
    </row>
    <row r="136" spans="1:10" s="12" customFormat="1" ht="12.5">
      <c r="A136" s="23" t="s">
        <v>56</v>
      </c>
      <c r="B136" s="24" t="s">
        <v>127</v>
      </c>
      <c r="C136" s="24" t="str">
        <f>+INDEX(Tabelle1[[Type]:[Caps]],MATCH(Tabelle33[[#This Row],[Equipment]],Tabelle1[Item],0),1)</f>
        <v>Chem</v>
      </c>
      <c r="D136" s="24" t="s">
        <v>232</v>
      </c>
      <c r="E136" s="21">
        <f>+INDEX(Tabelle1[[Type]:[Caps]],MATCH(Tabelle33[[#This Row],[Equipment]],Tabelle1[Item],0),3)</f>
        <v>11</v>
      </c>
      <c r="F136" s="22"/>
      <c r="G136" s="22">
        <f t="shared" si="4"/>
        <v>0</v>
      </c>
      <c r="H136" s="79" t="str">
        <f>+INDEX(Tabelle1[[Type]:[Basic equipment]],MATCH(Tabelle33[[#This Row],[Equipment]],Tabelle1[Item],0),6)</f>
        <v>-</v>
      </c>
      <c r="I136" s="25"/>
      <c r="J136" s="25"/>
    </row>
    <row r="137" spans="1:10" s="12" customFormat="1" ht="12.5">
      <c r="A137" s="23" t="s">
        <v>56</v>
      </c>
      <c r="B137" s="24" t="s">
        <v>127</v>
      </c>
      <c r="C137" s="24" t="str">
        <f>+INDEX(Tabelle1[[Type]:[Caps]],MATCH(Tabelle33[[#This Row],[Equipment]],Tabelle1[Item],0),1)</f>
        <v>Chem</v>
      </c>
      <c r="D137" s="24" t="s">
        <v>213</v>
      </c>
      <c r="E137" s="21">
        <f>+INDEX(Tabelle1[[Type]:[Caps]],MATCH(Tabelle33[[#This Row],[Equipment]],Tabelle1[Item],0),3)</f>
        <v>10</v>
      </c>
      <c r="F137" s="22"/>
      <c r="G137" s="22">
        <f t="shared" si="4"/>
        <v>0</v>
      </c>
      <c r="H137" s="79" t="str">
        <f>+INDEX(Tabelle1[[Type]:[Basic equipment]],MATCH(Tabelle33[[#This Row],[Equipment]],Tabelle1[Item],0),6)</f>
        <v>-</v>
      </c>
      <c r="I137" s="25"/>
      <c r="J137" s="25"/>
    </row>
    <row r="138" spans="1:10" s="12" customFormat="1" ht="14">
      <c r="A138" s="9" t="s">
        <v>56</v>
      </c>
      <c r="B138" s="10" t="s">
        <v>160</v>
      </c>
      <c r="C138" s="10"/>
      <c r="D138" s="10"/>
      <c r="E138" s="11"/>
      <c r="F138" s="11"/>
      <c r="G138" s="11"/>
      <c r="H138" s="10"/>
    </row>
    <row r="139" spans="1:10" s="12" customFormat="1" ht="12.5">
      <c r="A139" s="23" t="s">
        <v>56</v>
      </c>
      <c r="B139" s="24" t="s">
        <v>160</v>
      </c>
      <c r="C139" s="24" t="str">
        <f>+INDEX(Tabelle1[[Type]:[Caps]],MATCH(Tabelle33[[#This Row],[Equipment]],Tabelle1[Item],0),1)</f>
        <v>Leader</v>
      </c>
      <c r="D139" s="24" t="s">
        <v>215</v>
      </c>
      <c r="E139" s="21">
        <f>+INDEX(Tabelle1[[Type]:[Caps]],MATCH(Tabelle33[[#This Row],[Equipment]],Tabelle1[Item],0),3)</f>
        <v>39</v>
      </c>
      <c r="F139" s="22"/>
      <c r="G139" s="22">
        <f t="shared" ref="G139:G160" si="5">+F139*E139</f>
        <v>0</v>
      </c>
      <c r="H139" s="79" t="str">
        <f>+INDEX(Tabelle1[[Type]:[Basic equipment]],MATCH(Tabelle33[[#This Row],[Equipment]],Tabelle1[Item],0),6)</f>
        <v>-</v>
      </c>
      <c r="I139" s="25"/>
      <c r="J139" s="25"/>
    </row>
    <row r="140" spans="1:10" s="12" customFormat="1" ht="12.5">
      <c r="A140" s="23" t="s">
        <v>56</v>
      </c>
      <c r="B140" s="24" t="s">
        <v>160</v>
      </c>
      <c r="C140" s="24" t="str">
        <f>+INDEX(Tabelle1[[Type]:[Caps]],MATCH(Tabelle33[[#This Row],[Equipment]],Tabelle1[Item],0),1)</f>
        <v>Leader</v>
      </c>
      <c r="D140" s="24" t="s">
        <v>182</v>
      </c>
      <c r="E140" s="21">
        <f>+INDEX(Tabelle1[[Type]:[Caps]],MATCH(Tabelle33[[#This Row],[Equipment]],Tabelle1[Item],0),3)</f>
        <v>36</v>
      </c>
      <c r="F140" s="22"/>
      <c r="G140" s="22">
        <f t="shared" si="5"/>
        <v>0</v>
      </c>
      <c r="H140" s="79" t="str">
        <f>+INDEX(Tabelle1[[Type]:[Basic equipment]],MATCH(Tabelle33[[#This Row],[Equipment]],Tabelle1[Item],0),6)</f>
        <v>-</v>
      </c>
      <c r="I140" s="25"/>
      <c r="J140" s="25"/>
    </row>
    <row r="141" spans="1:10" s="12" customFormat="1" ht="12.5">
      <c r="A141" s="23" t="s">
        <v>56</v>
      </c>
      <c r="B141" s="24" t="s">
        <v>160</v>
      </c>
      <c r="C141" s="24" t="str">
        <f>+INDEX(Tabelle1[[Type]:[Caps]],MATCH(Tabelle33[[#This Row],[Equipment]],Tabelle1[Item],0),1)</f>
        <v>Leader</v>
      </c>
      <c r="D141" s="24" t="s">
        <v>177</v>
      </c>
      <c r="E141" s="21">
        <f>+INDEX(Tabelle1[[Type]:[Caps]],MATCH(Tabelle33[[#This Row],[Equipment]],Tabelle1[Item],0),3)</f>
        <v>26</v>
      </c>
      <c r="F141" s="22"/>
      <c r="G141" s="22">
        <f t="shared" si="5"/>
        <v>0</v>
      </c>
      <c r="H141" s="79" t="str">
        <f>+INDEX(Tabelle1[[Type]:[Basic equipment]],MATCH(Tabelle33[[#This Row],[Equipment]],Tabelle1[Item],0),6)</f>
        <v>-</v>
      </c>
      <c r="I141" s="25"/>
      <c r="J141" s="25"/>
    </row>
    <row r="142" spans="1:10" s="12" customFormat="1" ht="12.5">
      <c r="A142" s="23" t="s">
        <v>56</v>
      </c>
      <c r="B142" s="24" t="s">
        <v>160</v>
      </c>
      <c r="C142" s="24" t="str">
        <f>+INDEX(Tabelle1[[Type]:[Caps]],MATCH(Tabelle33[[#This Row],[Equipment]],Tabelle1[Item],0),1)</f>
        <v>Leader</v>
      </c>
      <c r="D142" s="24" t="s">
        <v>233</v>
      </c>
      <c r="E142" s="21">
        <f>+INDEX(Tabelle1[[Type]:[Caps]],MATCH(Tabelle33[[#This Row],[Equipment]],Tabelle1[Item],0),3)</f>
        <v>20</v>
      </c>
      <c r="F142" s="22"/>
      <c r="G142" s="22">
        <f t="shared" si="5"/>
        <v>0</v>
      </c>
      <c r="H142" s="79" t="str">
        <f>+INDEX(Tabelle1[[Type]:[Basic equipment]],MATCH(Tabelle33[[#This Row],[Equipment]],Tabelle1[Item],0),6)</f>
        <v>-</v>
      </c>
      <c r="I142" s="25"/>
      <c r="J142" s="25"/>
    </row>
    <row r="143" spans="1:10" s="12" customFormat="1" ht="12.5">
      <c r="A143" s="23" t="s">
        <v>56</v>
      </c>
      <c r="B143" s="24" t="s">
        <v>160</v>
      </c>
      <c r="C143" s="24" t="str">
        <f>+INDEX(Tabelle1[[Type]:[Caps]],MATCH(Tabelle33[[#This Row],[Equipment]],Tabelle1[Item],0),1)</f>
        <v>Leader</v>
      </c>
      <c r="D143" s="24" t="s">
        <v>197</v>
      </c>
      <c r="E143" s="21">
        <f>+INDEX(Tabelle1[[Type]:[Caps]],MATCH(Tabelle33[[#This Row],[Equipment]],Tabelle1[Item],0),3)</f>
        <v>20</v>
      </c>
      <c r="F143" s="22"/>
      <c r="G143" s="22">
        <f t="shared" si="5"/>
        <v>0</v>
      </c>
      <c r="H143" s="79" t="str">
        <f>+INDEX(Tabelle1[[Type]:[Basic equipment]],MATCH(Tabelle33[[#This Row],[Equipment]],Tabelle1[Item],0),6)</f>
        <v>-</v>
      </c>
      <c r="I143" s="25"/>
      <c r="J143" s="25"/>
    </row>
    <row r="144" spans="1:10" s="12" customFormat="1" ht="12.5">
      <c r="A144" s="23" t="s">
        <v>56</v>
      </c>
      <c r="B144" s="24" t="s">
        <v>160</v>
      </c>
      <c r="C144" s="24" t="str">
        <f>+INDEX(Tabelle1[[Type]:[Caps]],MATCH(Tabelle33[[#This Row],[Equipment]],Tabelle1[Item],0),1)</f>
        <v>Leader</v>
      </c>
      <c r="D144" s="24" t="s">
        <v>163</v>
      </c>
      <c r="E144" s="21">
        <f>+INDEX(Tabelle1[[Type]:[Caps]],MATCH(Tabelle33[[#This Row],[Equipment]],Tabelle1[Item],0),3)</f>
        <v>20</v>
      </c>
      <c r="F144" s="22"/>
      <c r="G144" s="22">
        <f t="shared" si="5"/>
        <v>0</v>
      </c>
      <c r="H144" s="79" t="str">
        <f>+INDEX(Tabelle1[[Type]:[Basic equipment]],MATCH(Tabelle33[[#This Row],[Equipment]],Tabelle1[Item],0),6)</f>
        <v>-</v>
      </c>
      <c r="I144" s="25"/>
      <c r="J144" s="25"/>
    </row>
    <row r="145" spans="1:10" s="12" customFormat="1" ht="12.5">
      <c r="A145" s="23" t="s">
        <v>56</v>
      </c>
      <c r="B145" s="24" t="s">
        <v>160</v>
      </c>
      <c r="C145" s="24" t="str">
        <f>+INDEX(Tabelle1[[Type]:[Caps]],MATCH(Tabelle33[[#This Row],[Equipment]],Tabelle1[Item],0),1)</f>
        <v>Leader</v>
      </c>
      <c r="D145" s="24" t="s">
        <v>286</v>
      </c>
      <c r="E145" s="21">
        <f>+INDEX(Tabelle1[[Type]:[Caps]],MATCH(Tabelle33[[#This Row],[Equipment]],Tabelle1[Item],0),3)</f>
        <v>16</v>
      </c>
      <c r="F145" s="22"/>
      <c r="G145" s="22">
        <f t="shared" si="5"/>
        <v>0</v>
      </c>
      <c r="H145" s="79" t="str">
        <f>+INDEX(Tabelle1[[Type]:[Basic equipment]],MATCH(Tabelle33[[#This Row],[Equipment]],Tabelle1[Item],0),6)</f>
        <v>-</v>
      </c>
      <c r="I145" s="25"/>
      <c r="J145" s="25"/>
    </row>
    <row r="146" spans="1:10" s="12" customFormat="1" ht="12.5">
      <c r="A146" s="23" t="s">
        <v>56</v>
      </c>
      <c r="B146" s="24" t="s">
        <v>160</v>
      </c>
      <c r="C146" s="24" t="str">
        <f>+INDEX(Tabelle1[[Type]:[Caps]],MATCH(Tabelle33[[#This Row],[Equipment]],Tabelle1[Item],0),1)</f>
        <v>Leader</v>
      </c>
      <c r="D146" s="24" t="s">
        <v>284</v>
      </c>
      <c r="E146" s="21">
        <f>+INDEX(Tabelle1[[Type]:[Caps]],MATCH(Tabelle33[[#This Row],[Equipment]],Tabelle1[Item],0),3)</f>
        <v>16</v>
      </c>
      <c r="F146" s="22"/>
      <c r="G146" s="22">
        <f t="shared" si="5"/>
        <v>0</v>
      </c>
      <c r="H146" s="79" t="str">
        <f>+INDEX(Tabelle1[[Type]:[Basic equipment]],MATCH(Tabelle33[[#This Row],[Equipment]],Tabelle1[Item],0),6)</f>
        <v>-</v>
      </c>
      <c r="I146" s="25"/>
      <c r="J146" s="25"/>
    </row>
    <row r="147" spans="1:10" s="12" customFormat="1" ht="12.5">
      <c r="A147" s="23" t="s">
        <v>56</v>
      </c>
      <c r="B147" s="24" t="s">
        <v>160</v>
      </c>
      <c r="C147" s="24" t="str">
        <f>+INDEX(Tabelle1[[Type]:[Caps]],MATCH(Tabelle33[[#This Row],[Equipment]],Tabelle1[Item],0),1)</f>
        <v>Leader</v>
      </c>
      <c r="D147" s="24" t="s">
        <v>193</v>
      </c>
      <c r="E147" s="21">
        <f>+INDEX(Tabelle1[[Type]:[Caps]],MATCH(Tabelle33[[#This Row],[Equipment]],Tabelle1[Item],0),3)</f>
        <v>13</v>
      </c>
      <c r="F147" s="22"/>
      <c r="G147" s="22">
        <f t="shared" si="5"/>
        <v>0</v>
      </c>
      <c r="H147" s="79" t="str">
        <f>+INDEX(Tabelle1[[Type]:[Basic equipment]],MATCH(Tabelle33[[#This Row],[Equipment]],Tabelle1[Item],0),6)</f>
        <v>-</v>
      </c>
      <c r="I147" s="25"/>
      <c r="J147" s="25"/>
    </row>
    <row r="148" spans="1:10" s="12" customFormat="1" ht="12.5">
      <c r="A148" s="23" t="s">
        <v>56</v>
      </c>
      <c r="B148" s="24" t="s">
        <v>160</v>
      </c>
      <c r="C148" s="24" t="str">
        <f>+INDEX(Tabelle1[[Type]:[Caps]],MATCH(Tabelle33[[#This Row],[Equipment]],Tabelle1[Item],0),1)</f>
        <v>Leader</v>
      </c>
      <c r="D148" s="24" t="s">
        <v>345</v>
      </c>
      <c r="E148" s="21">
        <f>+INDEX(Tabelle1[[Type]:[Caps]],MATCH(Tabelle33[[#This Row],[Equipment]],Tabelle1[Item],0),3)</f>
        <v>13</v>
      </c>
      <c r="F148" s="22"/>
      <c r="G148" s="22">
        <f t="shared" si="5"/>
        <v>0</v>
      </c>
      <c r="H148" s="79" t="str">
        <f>+INDEX(Tabelle1[[Type]:[Basic equipment]],MATCH(Tabelle33[[#This Row],[Equipment]],Tabelle1[Item],0),6)</f>
        <v>-</v>
      </c>
      <c r="I148" s="25"/>
      <c r="J148" s="25"/>
    </row>
    <row r="149" spans="1:10" s="12" customFormat="1" ht="12.5">
      <c r="A149" s="23" t="s">
        <v>56</v>
      </c>
      <c r="B149" s="24" t="s">
        <v>160</v>
      </c>
      <c r="C149" s="24" t="str">
        <f>+INDEX(Tabelle1[[Type]:[Caps]],MATCH(Tabelle33[[#This Row],[Equipment]],Tabelle1[Item],0),1)</f>
        <v>Leader</v>
      </c>
      <c r="D149" s="24" t="s">
        <v>283</v>
      </c>
      <c r="E149" s="21">
        <f>+INDEX(Tabelle1[[Type]:[Caps]],MATCH(Tabelle33[[#This Row],[Equipment]],Tabelle1[Item],0),3)</f>
        <v>13</v>
      </c>
      <c r="F149" s="22"/>
      <c r="G149" s="22">
        <f t="shared" si="5"/>
        <v>0</v>
      </c>
      <c r="H149" s="79" t="str">
        <f>+INDEX(Tabelle1[[Type]:[Basic equipment]],MATCH(Tabelle33[[#This Row],[Equipment]],Tabelle1[Item],0),6)</f>
        <v>-</v>
      </c>
      <c r="I149" s="25"/>
      <c r="J149" s="25"/>
    </row>
    <row r="150" spans="1:10" s="12" customFormat="1" ht="12.5">
      <c r="A150" s="23" t="s">
        <v>56</v>
      </c>
      <c r="B150" s="24" t="s">
        <v>160</v>
      </c>
      <c r="C150" s="24" t="str">
        <f>+INDEX(Tabelle1[[Type]:[Caps]],MATCH(Tabelle33[[#This Row],[Equipment]],Tabelle1[Item],0),1)</f>
        <v>Leader</v>
      </c>
      <c r="D150" s="24" t="s">
        <v>343</v>
      </c>
      <c r="E150" s="21">
        <f>+INDEX(Tabelle1[[Type]:[Caps]],MATCH(Tabelle33[[#This Row],[Equipment]],Tabelle1[Item],0),3)</f>
        <v>12</v>
      </c>
      <c r="F150" s="22"/>
      <c r="G150" s="22">
        <f t="shared" si="5"/>
        <v>0</v>
      </c>
      <c r="H150" s="79" t="str">
        <f>+INDEX(Tabelle1[[Type]:[Basic equipment]],MATCH(Tabelle33[[#This Row],[Equipment]],Tabelle1[Item],0),6)</f>
        <v>-</v>
      </c>
      <c r="I150" s="25"/>
      <c r="J150" s="25"/>
    </row>
    <row r="151" spans="1:10" s="12" customFormat="1" ht="12.5">
      <c r="A151" s="23" t="s">
        <v>56</v>
      </c>
      <c r="B151" s="24" t="s">
        <v>160</v>
      </c>
      <c r="C151" s="24" t="str">
        <f>+INDEX(Tabelle1[[Type]:[Caps]],MATCH(Tabelle33[[#This Row],[Equipment]],Tabelle1[Item],0),1)</f>
        <v>Leader</v>
      </c>
      <c r="D151" s="24" t="s">
        <v>285</v>
      </c>
      <c r="E151" s="21">
        <f>+INDEX(Tabelle1[[Type]:[Caps]],MATCH(Tabelle33[[#This Row],[Equipment]],Tabelle1[Item],0),3)</f>
        <v>11</v>
      </c>
      <c r="F151" s="22"/>
      <c r="G151" s="22">
        <f t="shared" si="5"/>
        <v>0</v>
      </c>
      <c r="H151" s="79" t="str">
        <f>+INDEX(Tabelle1[[Type]:[Basic equipment]],MATCH(Tabelle33[[#This Row],[Equipment]],Tabelle1[Item],0),6)</f>
        <v>-</v>
      </c>
      <c r="I151" s="25"/>
      <c r="J151" s="25"/>
    </row>
    <row r="152" spans="1:10" s="12" customFormat="1" ht="12.5">
      <c r="A152" s="23" t="s">
        <v>56</v>
      </c>
      <c r="B152" s="24" t="s">
        <v>160</v>
      </c>
      <c r="C152" s="24" t="str">
        <f>+INDEX(Tabelle1[[Type]:[Caps]],MATCH(Tabelle33[[#This Row],[Equipment]],Tabelle1[Item],0),1)</f>
        <v>Leader</v>
      </c>
      <c r="D152" s="24" t="s">
        <v>159</v>
      </c>
      <c r="E152" s="21">
        <f>+INDEX(Tabelle1[[Type]:[Caps]],MATCH(Tabelle33[[#This Row],[Equipment]],Tabelle1[Item],0),3)</f>
        <v>10</v>
      </c>
      <c r="F152" s="22"/>
      <c r="G152" s="22">
        <f t="shared" si="5"/>
        <v>0</v>
      </c>
      <c r="H152" s="79" t="str">
        <f>+INDEX(Tabelle1[[Type]:[Basic equipment]],MATCH(Tabelle33[[#This Row],[Equipment]],Tabelle1[Item],0),6)</f>
        <v>-</v>
      </c>
      <c r="I152" s="25"/>
      <c r="J152" s="25"/>
    </row>
    <row r="153" spans="1:10" s="12" customFormat="1" ht="12.5">
      <c r="A153" s="23" t="s">
        <v>56</v>
      </c>
      <c r="B153" s="24" t="s">
        <v>160</v>
      </c>
      <c r="C153" s="24" t="str">
        <f>+INDEX(Tabelle1[[Type]:[Caps]],MATCH(Tabelle33[[#This Row],[Equipment]],Tabelle1[Item],0),1)</f>
        <v>Leader</v>
      </c>
      <c r="D153" s="24" t="s">
        <v>344</v>
      </c>
      <c r="E153" s="21">
        <f>+INDEX(Tabelle1[[Type]:[Caps]],MATCH(Tabelle33[[#This Row],[Equipment]],Tabelle1[Item],0),3)</f>
        <v>10</v>
      </c>
      <c r="F153" s="22"/>
      <c r="G153" s="22">
        <f t="shared" si="5"/>
        <v>0</v>
      </c>
      <c r="H153" s="79" t="str">
        <f>+INDEX(Tabelle1[[Type]:[Basic equipment]],MATCH(Tabelle33[[#This Row],[Equipment]],Tabelle1[Item],0),6)</f>
        <v>-</v>
      </c>
      <c r="I153" s="25"/>
      <c r="J153" s="25"/>
    </row>
    <row r="154" spans="1:10" s="12" customFormat="1" ht="12.5">
      <c r="A154" s="23" t="s">
        <v>56</v>
      </c>
      <c r="B154" s="24" t="s">
        <v>160</v>
      </c>
      <c r="C154" s="24" t="str">
        <f>+INDEX(Tabelle1[[Type]:[Caps]],MATCH(Tabelle33[[#This Row],[Equipment]],Tabelle1[Item],0),1)</f>
        <v>Leader</v>
      </c>
      <c r="D154" s="24" t="s">
        <v>161</v>
      </c>
      <c r="E154" s="21">
        <f>+INDEX(Tabelle1[[Type]:[Caps]],MATCH(Tabelle33[[#This Row],[Equipment]],Tabelle1[Item],0),3)</f>
        <v>10</v>
      </c>
      <c r="F154" s="22"/>
      <c r="G154" s="22">
        <f t="shared" si="5"/>
        <v>0</v>
      </c>
      <c r="H154" s="79" t="str">
        <f>+INDEX(Tabelle1[[Type]:[Basic equipment]],MATCH(Tabelle33[[#This Row],[Equipment]],Tabelle1[Item],0),6)</f>
        <v>-</v>
      </c>
      <c r="I154" s="25"/>
      <c r="J154" s="25"/>
    </row>
    <row r="155" spans="1:10" s="12" customFormat="1" ht="12.5">
      <c r="A155" s="23" t="s">
        <v>56</v>
      </c>
      <c r="B155" s="24" t="s">
        <v>160</v>
      </c>
      <c r="C155" s="24" t="str">
        <f>+INDEX(Tabelle1[[Type]:[Caps]],MATCH(Tabelle33[[#This Row],[Equipment]],Tabelle1[Item],0),1)</f>
        <v>Leader</v>
      </c>
      <c r="D155" s="24" t="s">
        <v>206</v>
      </c>
      <c r="E155" s="21">
        <f>+INDEX(Tabelle1[[Type]:[Caps]],MATCH(Tabelle33[[#This Row],[Equipment]],Tabelle1[Item],0),3)</f>
        <v>10</v>
      </c>
      <c r="F155" s="22"/>
      <c r="G155" s="22">
        <f t="shared" si="5"/>
        <v>0</v>
      </c>
      <c r="H155" s="79" t="str">
        <f>+INDEX(Tabelle1[[Type]:[Basic equipment]],MATCH(Tabelle33[[#This Row],[Equipment]],Tabelle1[Item],0),6)</f>
        <v>-</v>
      </c>
      <c r="I155" s="25"/>
      <c r="J155" s="25"/>
    </row>
    <row r="156" spans="1:10" s="12" customFormat="1" ht="12.5">
      <c r="A156" s="23" t="s">
        <v>56</v>
      </c>
      <c r="B156" s="24" t="s">
        <v>160</v>
      </c>
      <c r="C156" s="24" t="str">
        <f>+INDEX(Tabelle1[[Type]:[Caps]],MATCH(Tabelle33[[#This Row],[Equipment]],Tabelle1[Item],0),1)</f>
        <v>Leader</v>
      </c>
      <c r="D156" s="24" t="s">
        <v>287</v>
      </c>
      <c r="E156" s="21">
        <f>+INDEX(Tabelle1[[Type]:[Caps]],MATCH(Tabelle33[[#This Row],[Equipment]],Tabelle1[Item],0),3)</f>
        <v>8</v>
      </c>
      <c r="F156" s="22"/>
      <c r="G156" s="22">
        <f t="shared" si="5"/>
        <v>0</v>
      </c>
      <c r="H156" s="79" t="str">
        <f>+INDEX(Tabelle1[[Type]:[Basic equipment]],MATCH(Tabelle33[[#This Row],[Equipment]],Tabelle1[Item],0),6)</f>
        <v>-</v>
      </c>
      <c r="I156" s="25"/>
      <c r="J156" s="25"/>
    </row>
    <row r="157" spans="1:10" s="12" customFormat="1" ht="12.5">
      <c r="A157" s="23" t="s">
        <v>56</v>
      </c>
      <c r="B157" s="24" t="s">
        <v>160</v>
      </c>
      <c r="C157" s="24" t="str">
        <f>+INDEX(Tabelle1[[Type]:[Caps]],MATCH(Tabelle33[[#This Row],[Equipment]],Tabelle1[Item],0),1)</f>
        <v>Leader</v>
      </c>
      <c r="D157" s="24" t="s">
        <v>388</v>
      </c>
      <c r="E157" s="21">
        <f>+INDEX(Tabelle1[[Type]:[Caps]],MATCH(Tabelle33[[#This Row],[Equipment]],Tabelle1[Item],0),3)</f>
        <v>7</v>
      </c>
      <c r="F157" s="22"/>
      <c r="G157" s="22">
        <f t="shared" si="5"/>
        <v>0</v>
      </c>
      <c r="H157" s="79" t="str">
        <f>+INDEX(Tabelle1[[Type]:[Basic equipment]],MATCH(Tabelle33[[#This Row],[Equipment]],Tabelle1[Item],0),6)</f>
        <v>-</v>
      </c>
      <c r="I157" s="25"/>
      <c r="J157" s="25"/>
    </row>
    <row r="158" spans="1:10" s="12" customFormat="1" ht="12.5">
      <c r="A158" s="23" t="s">
        <v>56</v>
      </c>
      <c r="B158" s="24" t="s">
        <v>160</v>
      </c>
      <c r="C158" s="24" t="str">
        <f>+INDEX(Tabelle1[[Type]:[Caps]],MATCH(Tabelle33[[#This Row],[Equipment]],Tabelle1[Item],0),1)</f>
        <v>Leader</v>
      </c>
      <c r="D158" s="24" t="s">
        <v>389</v>
      </c>
      <c r="E158" s="21">
        <f>+INDEX(Tabelle1[[Type]:[Caps]],MATCH(Tabelle33[[#This Row],[Equipment]],Tabelle1[Item],0),3)</f>
        <v>7</v>
      </c>
      <c r="F158" s="22"/>
      <c r="G158" s="22">
        <f t="shared" si="5"/>
        <v>0</v>
      </c>
      <c r="H158" s="79" t="str">
        <f>+INDEX(Tabelle1[[Type]:[Basic equipment]],MATCH(Tabelle33[[#This Row],[Equipment]],Tabelle1[Item],0),6)</f>
        <v>-</v>
      </c>
      <c r="I158" s="25"/>
      <c r="J158" s="25"/>
    </row>
    <row r="159" spans="1:10" s="12" customFormat="1" ht="12.5">
      <c r="A159" s="23" t="s">
        <v>56</v>
      </c>
      <c r="B159" s="24" t="s">
        <v>160</v>
      </c>
      <c r="C159" s="24" t="str">
        <f>+INDEX(Tabelle1[[Type]:[Caps]],MATCH(Tabelle33[[#This Row],[Equipment]],Tabelle1[Item],0),1)</f>
        <v>Leader</v>
      </c>
      <c r="D159" s="24" t="s">
        <v>226</v>
      </c>
      <c r="E159" s="21">
        <f>+INDEX(Tabelle1[[Type]:[Caps]],MATCH(Tabelle33[[#This Row],[Equipment]],Tabelle1[Item],0),3)</f>
        <v>7</v>
      </c>
      <c r="F159" s="22"/>
      <c r="G159" s="22">
        <f t="shared" si="5"/>
        <v>0</v>
      </c>
      <c r="H159" s="79" t="str">
        <f>+INDEX(Tabelle1[[Type]:[Basic equipment]],MATCH(Tabelle33[[#This Row],[Equipment]],Tabelle1[Item],0),6)</f>
        <v>-</v>
      </c>
      <c r="I159" s="25"/>
      <c r="J159" s="25"/>
    </row>
    <row r="160" spans="1:10" s="12" customFormat="1" ht="12.5">
      <c r="A160" s="23" t="s">
        <v>56</v>
      </c>
      <c r="B160" s="24" t="s">
        <v>160</v>
      </c>
      <c r="C160" s="24" t="str">
        <f>+INDEX(Tabelle1[[Type]:[Caps]],MATCH(Tabelle33[[#This Row],[Equipment]],Tabelle1[Item],0),1)</f>
        <v>Leader</v>
      </c>
      <c r="D160" s="24" t="s">
        <v>162</v>
      </c>
      <c r="E160" s="21">
        <f>+INDEX(Tabelle1[[Type]:[Caps]],MATCH(Tabelle33[[#This Row],[Equipment]],Tabelle1[Item],0),3)</f>
        <v>5</v>
      </c>
      <c r="F160" s="22"/>
      <c r="G160" s="22">
        <f t="shared" si="5"/>
        <v>0</v>
      </c>
      <c r="H160" s="79" t="str">
        <f>+INDEX(Tabelle1[[Type]:[Basic equipment]],MATCH(Tabelle33[[#This Row],[Equipment]],Tabelle1[Item],0),6)</f>
        <v>-</v>
      </c>
      <c r="I160" s="25"/>
      <c r="J160" s="25"/>
    </row>
    <row r="161" spans="1:10" s="12" customFormat="1" ht="14">
      <c r="A161" s="9" t="s">
        <v>56</v>
      </c>
      <c r="B161" s="10" t="s">
        <v>165</v>
      </c>
      <c r="C161" s="10"/>
      <c r="D161" s="10"/>
      <c r="E161" s="11"/>
      <c r="F161" s="11"/>
      <c r="G161" s="11"/>
      <c r="H161" s="10"/>
    </row>
    <row r="162" spans="1:10" s="12" customFormat="1" ht="12.5">
      <c r="A162" s="23" t="s">
        <v>56</v>
      </c>
      <c r="B162" s="24" t="s">
        <v>165</v>
      </c>
      <c r="C162" s="24" t="str">
        <f>+INDEX(Tabelle1[[Type]:[Caps]],MATCH(Tabelle33[[#This Row],[Equipment]],Tabelle1[Item],0),1)</f>
        <v>Perk</v>
      </c>
      <c r="D162" s="24" t="s">
        <v>234</v>
      </c>
      <c r="E162" s="21">
        <f>+INDEX(Tabelle1[[Type]:[Caps]],MATCH(Tabelle33[[#This Row],[Equipment]],Tabelle1[Item],0),3)</f>
        <v>33</v>
      </c>
      <c r="F162" s="22"/>
      <c r="G162" s="22">
        <f t="shared" ref="G162:G193" si="6">+F162*E162</f>
        <v>0</v>
      </c>
      <c r="H162" s="79" t="str">
        <f>+INDEX(Tabelle1[[Type]:[Basic equipment]],MATCH(Tabelle33[[#This Row],[Equipment]],Tabelle1[Item],0),6)</f>
        <v>-</v>
      </c>
      <c r="I162" s="25"/>
      <c r="J162" s="25"/>
    </row>
    <row r="163" spans="1:10" s="12" customFormat="1" ht="12.5">
      <c r="A163" s="23" t="s">
        <v>56</v>
      </c>
      <c r="B163" s="24" t="s">
        <v>165</v>
      </c>
      <c r="C163" s="24" t="str">
        <f>+INDEX(Tabelle1[[Type]:[Caps]],MATCH(Tabelle33[[#This Row],[Equipment]],Tabelle1[Item],0),1)</f>
        <v>Perk</v>
      </c>
      <c r="D163" s="24" t="s">
        <v>363</v>
      </c>
      <c r="E163" s="21">
        <f>+INDEX(Tabelle1[[Type]:[Caps]],MATCH(Tabelle33[[#This Row],[Equipment]],Tabelle1[Item],0),3)</f>
        <v>26</v>
      </c>
      <c r="F163" s="22"/>
      <c r="G163" s="22">
        <f t="shared" si="6"/>
        <v>0</v>
      </c>
      <c r="H163" s="79" t="str">
        <f>+INDEX(Tabelle1[[Type]:[Basic equipment]],MATCH(Tabelle33[[#This Row],[Equipment]],Tabelle1[Item],0),6)</f>
        <v>-</v>
      </c>
      <c r="I163" s="25"/>
      <c r="J163" s="25"/>
    </row>
    <row r="164" spans="1:10" s="12" customFormat="1" ht="12.5">
      <c r="A164" s="23" t="s">
        <v>56</v>
      </c>
      <c r="B164" s="24" t="s">
        <v>165</v>
      </c>
      <c r="C164" s="24" t="str">
        <f>+INDEX(Tabelle1[[Type]:[Caps]],MATCH(Tabelle33[[#This Row],[Equipment]],Tabelle1[Item],0),1)</f>
        <v>Perk</v>
      </c>
      <c r="D164" s="24" t="s">
        <v>178</v>
      </c>
      <c r="E164" s="21">
        <f>+INDEX(Tabelle1[[Type]:[Caps]],MATCH(Tabelle33[[#This Row],[Equipment]],Tabelle1[Item],0),3)</f>
        <v>16</v>
      </c>
      <c r="F164" s="22"/>
      <c r="G164" s="22">
        <f t="shared" si="6"/>
        <v>0</v>
      </c>
      <c r="H164" s="79" t="str">
        <f>+INDEX(Tabelle1[[Type]:[Basic equipment]],MATCH(Tabelle33[[#This Row],[Equipment]],Tabelle1[Item],0),6)</f>
        <v>-</v>
      </c>
      <c r="I164" s="25"/>
      <c r="J164" s="25"/>
    </row>
    <row r="165" spans="1:10" s="12" customFormat="1" ht="12.5">
      <c r="A165" s="23" t="s">
        <v>56</v>
      </c>
      <c r="B165" s="24" t="s">
        <v>165</v>
      </c>
      <c r="C165" s="24" t="str">
        <f>+INDEX(Tabelle1[[Type]:[Caps]],MATCH(Tabelle33[[#This Row],[Equipment]],Tabelle1[Item],0),1)</f>
        <v>Perk</v>
      </c>
      <c r="D165" s="24" t="s">
        <v>207</v>
      </c>
      <c r="E165" s="21">
        <f>+INDEX(Tabelle1[[Type]:[Caps]],MATCH(Tabelle33[[#This Row],[Equipment]],Tabelle1[Item],0),3)</f>
        <v>16</v>
      </c>
      <c r="F165" s="22"/>
      <c r="G165" s="22">
        <f t="shared" si="6"/>
        <v>0</v>
      </c>
      <c r="H165" s="79" t="str">
        <f>+INDEX(Tabelle1[[Type]:[Basic equipment]],MATCH(Tabelle33[[#This Row],[Equipment]],Tabelle1[Item],0),6)</f>
        <v>-</v>
      </c>
      <c r="I165" s="25"/>
      <c r="J165" s="25"/>
    </row>
    <row r="166" spans="1:10" s="12" customFormat="1" ht="12.5">
      <c r="A166" s="23" t="s">
        <v>56</v>
      </c>
      <c r="B166" s="24" t="s">
        <v>165</v>
      </c>
      <c r="C166" s="24" t="str">
        <f>+INDEX(Tabelle1[[Type]:[Caps]],MATCH(Tabelle33[[#This Row],[Equipment]],Tabelle1[Item],0),1)</f>
        <v>Perk</v>
      </c>
      <c r="D166" s="24" t="s">
        <v>361</v>
      </c>
      <c r="E166" s="21">
        <f>+INDEX(Tabelle1[[Type]:[Caps]],MATCH(Tabelle33[[#This Row],[Equipment]],Tabelle1[Item],0),3)</f>
        <v>13</v>
      </c>
      <c r="F166" s="22"/>
      <c r="G166" s="22">
        <f t="shared" si="6"/>
        <v>0</v>
      </c>
      <c r="H166" s="79" t="str">
        <f>+INDEX(Tabelle1[[Type]:[Basic equipment]],MATCH(Tabelle33[[#This Row],[Equipment]],Tabelle1[Item],0),6)</f>
        <v>-</v>
      </c>
      <c r="I166" s="25"/>
      <c r="J166" s="25"/>
    </row>
    <row r="167" spans="1:10" s="12" customFormat="1" ht="12.5">
      <c r="A167" s="23" t="s">
        <v>56</v>
      </c>
      <c r="B167" s="24" t="s">
        <v>165</v>
      </c>
      <c r="C167" s="24" t="str">
        <f>+INDEX(Tabelle1[[Type]:[Caps]],MATCH(Tabelle33[[#This Row],[Equipment]],Tabelle1[Item],0),1)</f>
        <v>Perk</v>
      </c>
      <c r="D167" s="24" t="s">
        <v>170</v>
      </c>
      <c r="E167" s="21">
        <f>+INDEX(Tabelle1[[Type]:[Caps]],MATCH(Tabelle33[[#This Row],[Equipment]],Tabelle1[Item],0),3)</f>
        <v>13</v>
      </c>
      <c r="F167" s="22"/>
      <c r="G167" s="22">
        <f t="shared" si="6"/>
        <v>0</v>
      </c>
      <c r="H167" s="79" t="str">
        <f>+INDEX(Tabelle1[[Type]:[Basic equipment]],MATCH(Tabelle33[[#This Row],[Equipment]],Tabelle1[Item],0),6)</f>
        <v>-</v>
      </c>
      <c r="I167" s="25"/>
      <c r="J167" s="25"/>
    </row>
    <row r="168" spans="1:10">
      <c r="A168" s="23" t="s">
        <v>56</v>
      </c>
      <c r="B168" s="24" t="s">
        <v>165</v>
      </c>
      <c r="C168" s="24" t="str">
        <f>+INDEX(Tabelle1[[Type]:[Caps]],MATCH(Tabelle33[[#This Row],[Equipment]],Tabelle1[Item],0),1)</f>
        <v>Perk</v>
      </c>
      <c r="D168" s="24" t="s">
        <v>216</v>
      </c>
      <c r="E168" s="21">
        <f>+INDEX(Tabelle1[[Type]:[Caps]],MATCH(Tabelle33[[#This Row],[Equipment]],Tabelle1[Item],0),3)</f>
        <v>13</v>
      </c>
      <c r="F168" s="22"/>
      <c r="G168" s="22">
        <f t="shared" si="6"/>
        <v>0</v>
      </c>
      <c r="H168" s="79" t="str">
        <f>+INDEX(Tabelle1[[Type]:[Basic equipment]],MATCH(Tabelle33[[#This Row],[Equipment]],Tabelle1[Item],0),6)</f>
        <v>-</v>
      </c>
      <c r="I168" s="81"/>
      <c r="J168" s="81"/>
    </row>
    <row r="169" spans="1:10">
      <c r="A169" s="23" t="s">
        <v>56</v>
      </c>
      <c r="B169" s="24" t="s">
        <v>165</v>
      </c>
      <c r="C169" s="24" t="str">
        <f>+INDEX(Tabelle1[[Type]:[Caps]],MATCH(Tabelle33[[#This Row],[Equipment]],Tabelle1[Item],0),1)</f>
        <v>Perk</v>
      </c>
      <c r="D169" s="24" t="s">
        <v>296</v>
      </c>
      <c r="E169" s="21">
        <f>+INDEX(Tabelle1[[Type]:[Caps]],MATCH(Tabelle33[[#This Row],[Equipment]],Tabelle1[Item],0),3)</f>
        <v>13</v>
      </c>
      <c r="F169" s="22"/>
      <c r="G169" s="22">
        <f t="shared" si="6"/>
        <v>0</v>
      </c>
      <c r="H169" s="79" t="str">
        <f>+INDEX(Tabelle1[[Type]:[Basic equipment]],MATCH(Tabelle33[[#This Row],[Equipment]],Tabelle1[Item],0),6)</f>
        <v>-</v>
      </c>
      <c r="I169" s="81"/>
      <c r="J169" s="81"/>
    </row>
    <row r="170" spans="1:10" s="12" customFormat="1" ht="12.5">
      <c r="A170" s="23" t="s">
        <v>56</v>
      </c>
      <c r="B170" s="24" t="s">
        <v>165</v>
      </c>
      <c r="C170" s="24" t="str">
        <f>+INDEX(Tabelle1[[Type]:[Caps]],MATCH(Tabelle33[[#This Row],[Equipment]],Tabelle1[Item],0),1)</f>
        <v>Perk</v>
      </c>
      <c r="D170" s="24" t="s">
        <v>297</v>
      </c>
      <c r="E170" s="21">
        <f>+INDEX(Tabelle1[[Type]:[Caps]],MATCH(Tabelle33[[#This Row],[Equipment]],Tabelle1[Item],0),3)</f>
        <v>10</v>
      </c>
      <c r="F170" s="22"/>
      <c r="G170" s="22">
        <f t="shared" si="6"/>
        <v>0</v>
      </c>
      <c r="H170" s="79" t="str">
        <f>+INDEX(Tabelle1[[Type]:[Basic equipment]],MATCH(Tabelle33[[#This Row],[Equipment]],Tabelle1[Item],0),6)</f>
        <v>-</v>
      </c>
      <c r="I170" s="25"/>
      <c r="J170" s="25"/>
    </row>
    <row r="171" spans="1:10" s="12" customFormat="1" ht="12.5">
      <c r="A171" s="23" t="s">
        <v>56</v>
      </c>
      <c r="B171" s="24" t="s">
        <v>165</v>
      </c>
      <c r="C171" s="24" t="str">
        <f>+INDEX(Tabelle1[[Type]:[Caps]],MATCH(Tabelle33[[#This Row],[Equipment]],Tabelle1[Item],0),1)</f>
        <v>Perk</v>
      </c>
      <c r="D171" s="24" t="s">
        <v>235</v>
      </c>
      <c r="E171" s="21">
        <f>+INDEX(Tabelle1[[Type]:[Caps]],MATCH(Tabelle33[[#This Row],[Equipment]],Tabelle1[Item],0),3)</f>
        <v>10</v>
      </c>
      <c r="F171" s="22"/>
      <c r="G171" s="22">
        <f t="shared" si="6"/>
        <v>0</v>
      </c>
      <c r="H171" s="79" t="str">
        <f>+INDEX(Tabelle1[[Type]:[Basic equipment]],MATCH(Tabelle33[[#This Row],[Equipment]],Tabelle1[Item],0),6)</f>
        <v>-</v>
      </c>
      <c r="I171" s="25"/>
      <c r="J171" s="25"/>
    </row>
    <row r="172" spans="1:10" s="12" customFormat="1" ht="12.5">
      <c r="A172" s="23" t="s">
        <v>56</v>
      </c>
      <c r="B172" s="24" t="s">
        <v>165</v>
      </c>
      <c r="C172" s="24" t="str">
        <f>+INDEX(Tabelle1[[Type]:[Caps]],MATCH(Tabelle33[[#This Row],[Equipment]],Tabelle1[Item],0),1)</f>
        <v>Perk</v>
      </c>
      <c r="D172" s="24" t="s">
        <v>198</v>
      </c>
      <c r="E172" s="21">
        <f>+INDEX(Tabelle1[[Type]:[Caps]],MATCH(Tabelle33[[#This Row],[Equipment]],Tabelle1[Item],0),3)</f>
        <v>10</v>
      </c>
      <c r="F172" s="22"/>
      <c r="G172" s="22">
        <f t="shared" si="6"/>
        <v>0</v>
      </c>
      <c r="H172" s="79" t="str">
        <f>+INDEX(Tabelle1[[Type]:[Basic equipment]],MATCH(Tabelle33[[#This Row],[Equipment]],Tabelle1[Item],0),6)</f>
        <v>-</v>
      </c>
      <c r="I172" s="25"/>
      <c r="J172" s="25"/>
    </row>
    <row r="173" spans="1:10" s="12" customFormat="1" ht="12.5">
      <c r="A173" s="23" t="s">
        <v>56</v>
      </c>
      <c r="B173" s="24" t="s">
        <v>165</v>
      </c>
      <c r="C173" s="24" t="str">
        <f>+INDEX(Tabelle1[[Type]:[Caps]],MATCH(Tabelle33[[#This Row],[Equipment]],Tabelle1[Item],0),1)</f>
        <v>Perk</v>
      </c>
      <c r="D173" s="24" t="s">
        <v>227</v>
      </c>
      <c r="E173" s="21">
        <f>+INDEX(Tabelle1[[Type]:[Caps]],MATCH(Tabelle33[[#This Row],[Equipment]],Tabelle1[Item],0),3)</f>
        <v>10</v>
      </c>
      <c r="F173" s="22"/>
      <c r="G173" s="22">
        <f t="shared" si="6"/>
        <v>0</v>
      </c>
      <c r="H173" s="79" t="str">
        <f>+INDEX(Tabelle1[[Type]:[Basic equipment]],MATCH(Tabelle33[[#This Row],[Equipment]],Tabelle1[Item],0),6)</f>
        <v>-</v>
      </c>
      <c r="I173" s="25"/>
      <c r="J173" s="25"/>
    </row>
    <row r="174" spans="1:10" s="12" customFormat="1" ht="12.5">
      <c r="A174" s="23" t="s">
        <v>56</v>
      </c>
      <c r="B174" s="24" t="s">
        <v>165</v>
      </c>
      <c r="C174" s="24" t="str">
        <f>+INDEX(Tabelle1[[Type]:[Caps]],MATCH(Tabelle33[[#This Row],[Equipment]],Tabelle1[Item],0),1)</f>
        <v>Perk</v>
      </c>
      <c r="D174" s="24" t="s">
        <v>295</v>
      </c>
      <c r="E174" s="21">
        <f>+INDEX(Tabelle1[[Type]:[Caps]],MATCH(Tabelle33[[#This Row],[Equipment]],Tabelle1[Item],0),3)</f>
        <v>10</v>
      </c>
      <c r="F174" s="22"/>
      <c r="G174" s="22">
        <f t="shared" si="6"/>
        <v>0</v>
      </c>
      <c r="H174" s="79" t="str">
        <f>+INDEX(Tabelle1[[Type]:[Basic equipment]],MATCH(Tabelle33[[#This Row],[Equipment]],Tabelle1[Item],0),6)</f>
        <v>-</v>
      </c>
      <c r="I174" s="25"/>
      <c r="J174" s="25"/>
    </row>
    <row r="175" spans="1:10" s="12" customFormat="1" ht="12.5">
      <c r="A175" s="23" t="s">
        <v>56</v>
      </c>
      <c r="B175" s="24" t="s">
        <v>165</v>
      </c>
      <c r="C175" s="24" t="str">
        <f>+INDEX(Tabelle1[[Type]:[Caps]],MATCH(Tabelle33[[#This Row],[Equipment]],Tabelle1[Item],0),1)</f>
        <v>Perk</v>
      </c>
      <c r="D175" s="24" t="s">
        <v>290</v>
      </c>
      <c r="E175" s="21">
        <f>+INDEX(Tabelle1[[Type]:[Caps]],MATCH(Tabelle33[[#This Row],[Equipment]],Tabelle1[Item],0),3)</f>
        <v>12</v>
      </c>
      <c r="F175" s="22"/>
      <c r="G175" s="22">
        <f t="shared" si="6"/>
        <v>0</v>
      </c>
      <c r="H175" s="79" t="str">
        <f>+INDEX(Tabelle1[[Type]:[Basic equipment]],MATCH(Tabelle33[[#This Row],[Equipment]],Tabelle1[Item],0),6)</f>
        <v>-</v>
      </c>
      <c r="I175" s="25"/>
      <c r="J175" s="25"/>
    </row>
    <row r="176" spans="1:10" s="12" customFormat="1" ht="12.5">
      <c r="A176" s="23" t="s">
        <v>56</v>
      </c>
      <c r="B176" s="24" t="s">
        <v>165</v>
      </c>
      <c r="C176" s="24" t="str">
        <f>+INDEX(Tabelle1[[Type]:[Caps]],MATCH(Tabelle33[[#This Row],[Equipment]],Tabelle1[Item],0),1)</f>
        <v>Perk</v>
      </c>
      <c r="D176" s="24" t="s">
        <v>365</v>
      </c>
      <c r="E176" s="21">
        <f>+INDEX(Tabelle1[[Type]:[Caps]],MATCH(Tabelle33[[#This Row],[Equipment]],Tabelle1[Item],0),3)</f>
        <v>10</v>
      </c>
      <c r="F176" s="22"/>
      <c r="G176" s="22">
        <f t="shared" si="6"/>
        <v>0</v>
      </c>
      <c r="H176" s="79" t="str">
        <f>+INDEX(Tabelle1[[Type]:[Basic equipment]],MATCH(Tabelle33[[#This Row],[Equipment]],Tabelle1[Item],0),6)</f>
        <v>-</v>
      </c>
      <c r="I176" s="25"/>
      <c r="J176" s="25"/>
    </row>
    <row r="177" spans="1:10" s="12" customFormat="1" ht="12.5">
      <c r="A177" s="23" t="s">
        <v>56</v>
      </c>
      <c r="B177" s="24" t="s">
        <v>165</v>
      </c>
      <c r="C177" s="24" t="str">
        <f>+INDEX(Tabelle1[[Type]:[Caps]],MATCH(Tabelle33[[#This Row],[Equipment]],Tabelle1[Item],0),1)</f>
        <v>Perk</v>
      </c>
      <c r="D177" s="24" t="s">
        <v>368</v>
      </c>
      <c r="E177" s="21">
        <f>+INDEX(Tabelle1[[Type]:[Caps]],MATCH(Tabelle33[[#This Row],[Equipment]],Tabelle1[Item],0),3)</f>
        <v>10</v>
      </c>
      <c r="F177" s="22"/>
      <c r="G177" s="22">
        <f t="shared" si="6"/>
        <v>0</v>
      </c>
      <c r="H177" s="79" t="str">
        <f>+INDEX(Tabelle1[[Type]:[Basic equipment]],MATCH(Tabelle33[[#This Row],[Equipment]],Tabelle1[Item],0),6)</f>
        <v>-</v>
      </c>
      <c r="I177" s="25"/>
      <c r="J177" s="25"/>
    </row>
    <row r="178" spans="1:10" s="12" customFormat="1" ht="12.5">
      <c r="A178" s="23" t="s">
        <v>56</v>
      </c>
      <c r="B178" s="24" t="s">
        <v>165</v>
      </c>
      <c r="C178" s="24" t="str">
        <f>+INDEX(Tabelle1[[Type]:[Caps]],MATCH(Tabelle33[[#This Row],[Equipment]],Tabelle1[Item],0),1)</f>
        <v>Perk</v>
      </c>
      <c r="D178" s="24" t="s">
        <v>171</v>
      </c>
      <c r="E178" s="21">
        <f>+INDEX(Tabelle1[[Type]:[Caps]],MATCH(Tabelle33[[#This Row],[Equipment]],Tabelle1[Item],0),3)</f>
        <v>10</v>
      </c>
      <c r="F178" s="22"/>
      <c r="G178" s="22">
        <f t="shared" si="6"/>
        <v>0</v>
      </c>
      <c r="H178" s="79" t="str">
        <f>+INDEX(Tabelle1[[Type]:[Basic equipment]],MATCH(Tabelle33[[#This Row],[Equipment]],Tabelle1[Item],0),6)</f>
        <v>-</v>
      </c>
      <c r="I178" s="25"/>
      <c r="J178" s="25"/>
    </row>
    <row r="179" spans="1:10" s="12" customFormat="1" ht="12.5">
      <c r="A179" s="23" t="s">
        <v>56</v>
      </c>
      <c r="B179" s="24" t="s">
        <v>165</v>
      </c>
      <c r="C179" s="24" t="str">
        <f>+INDEX(Tabelle1[[Type]:[Caps]],MATCH(Tabelle33[[#This Row],[Equipment]],Tabelle1[Item],0),1)</f>
        <v>Perk</v>
      </c>
      <c r="D179" s="24" t="s">
        <v>183</v>
      </c>
      <c r="E179" s="21">
        <f>+INDEX(Tabelle1[[Type]:[Caps]],MATCH(Tabelle33[[#This Row],[Equipment]],Tabelle1[Item],0),3)</f>
        <v>10</v>
      </c>
      <c r="F179" s="22"/>
      <c r="G179" s="22">
        <f t="shared" si="6"/>
        <v>0</v>
      </c>
      <c r="H179" s="79" t="str">
        <f>+INDEX(Tabelle1[[Type]:[Basic equipment]],MATCH(Tabelle33[[#This Row],[Equipment]],Tabelle1[Item],0),6)</f>
        <v>-</v>
      </c>
      <c r="I179" s="25"/>
      <c r="J179" s="25"/>
    </row>
    <row r="180" spans="1:10" s="12" customFormat="1" ht="12.5">
      <c r="A180" s="23" t="s">
        <v>56</v>
      </c>
      <c r="B180" s="24" t="s">
        <v>165</v>
      </c>
      <c r="C180" s="24" t="str">
        <f>+INDEX(Tabelle1[[Type]:[Caps]],MATCH(Tabelle33[[#This Row],[Equipment]],Tabelle1[Item],0),1)</f>
        <v>Perk</v>
      </c>
      <c r="D180" s="24" t="s">
        <v>194</v>
      </c>
      <c r="E180" s="21">
        <f>+INDEX(Tabelle1[[Type]:[Caps]],MATCH(Tabelle33[[#This Row],[Equipment]],Tabelle1[Item],0),3)</f>
        <v>10</v>
      </c>
      <c r="F180" s="22"/>
      <c r="G180" s="22">
        <f t="shared" si="6"/>
        <v>0</v>
      </c>
      <c r="H180" s="79" t="str">
        <f>+INDEX(Tabelle1[[Type]:[Basic equipment]],MATCH(Tabelle33[[#This Row],[Equipment]],Tabelle1[Item],0),6)</f>
        <v>-</v>
      </c>
      <c r="I180" s="25"/>
      <c r="J180" s="25"/>
    </row>
    <row r="181" spans="1:10" s="12" customFormat="1" ht="12.5">
      <c r="A181" s="23" t="s">
        <v>56</v>
      </c>
      <c r="B181" s="24" t="s">
        <v>165</v>
      </c>
      <c r="C181" s="24" t="str">
        <f>+INDEX(Tabelle1[[Type]:[Caps]],MATCH(Tabelle33[[#This Row],[Equipment]],Tabelle1[Item],0),1)</f>
        <v>Perk</v>
      </c>
      <c r="D181" s="24" t="s">
        <v>364</v>
      </c>
      <c r="E181" s="21">
        <f>+INDEX(Tabelle1[[Type]:[Caps]],MATCH(Tabelle33[[#This Row],[Equipment]],Tabelle1[Item],0),3)</f>
        <v>8</v>
      </c>
      <c r="F181" s="22"/>
      <c r="G181" s="22">
        <f t="shared" si="6"/>
        <v>0</v>
      </c>
      <c r="H181" s="79" t="str">
        <f>+INDEX(Tabelle1[[Type]:[Basic equipment]],MATCH(Tabelle33[[#This Row],[Equipment]],Tabelle1[Item],0),6)</f>
        <v>-</v>
      </c>
      <c r="I181" s="25"/>
      <c r="J181" s="25"/>
    </row>
    <row r="182" spans="1:10" s="12" customFormat="1" ht="12.5">
      <c r="A182" s="23" t="s">
        <v>56</v>
      </c>
      <c r="B182" s="24" t="s">
        <v>165</v>
      </c>
      <c r="C182" s="24" t="str">
        <f>+INDEX(Tabelle1[[Type]:[Caps]],MATCH(Tabelle33[[#This Row],[Equipment]],Tabelle1[Item],0),1)</f>
        <v>Perk</v>
      </c>
      <c r="D182" s="24" t="s">
        <v>217</v>
      </c>
      <c r="E182" s="21">
        <f>+INDEX(Tabelle1[[Type]:[Caps]],MATCH(Tabelle33[[#This Row],[Equipment]],Tabelle1[Item],0),3)</f>
        <v>7</v>
      </c>
      <c r="F182" s="22"/>
      <c r="G182" s="22">
        <f t="shared" si="6"/>
        <v>0</v>
      </c>
      <c r="H182" s="79" t="str">
        <f>+INDEX(Tabelle1[[Type]:[Basic equipment]],MATCH(Tabelle33[[#This Row],[Equipment]],Tabelle1[Item],0),6)</f>
        <v>-</v>
      </c>
      <c r="I182" s="25"/>
      <c r="J182" s="25"/>
    </row>
    <row r="183" spans="1:10" s="12" customFormat="1" ht="12.5">
      <c r="A183" s="23" t="s">
        <v>56</v>
      </c>
      <c r="B183" s="24" t="s">
        <v>165</v>
      </c>
      <c r="C183" s="24" t="str">
        <f>+INDEX(Tabelle1[[Type]:[Caps]],MATCH(Tabelle33[[#This Row],[Equipment]],Tabelle1[Item],0),1)</f>
        <v>Perk</v>
      </c>
      <c r="D183" s="24" t="s">
        <v>184</v>
      </c>
      <c r="E183" s="21">
        <f>+INDEX(Tabelle1[[Type]:[Caps]],MATCH(Tabelle33[[#This Row],[Equipment]],Tabelle1[Item],0),3)</f>
        <v>7</v>
      </c>
      <c r="F183" s="22"/>
      <c r="G183" s="22">
        <f t="shared" si="6"/>
        <v>0</v>
      </c>
      <c r="H183" s="79" t="str">
        <f>+INDEX(Tabelle1[[Type]:[Basic equipment]],MATCH(Tabelle33[[#This Row],[Equipment]],Tabelle1[Item],0),6)</f>
        <v>-</v>
      </c>
      <c r="I183" s="25"/>
      <c r="J183" s="25"/>
    </row>
    <row r="184" spans="1:10" s="12" customFormat="1" ht="12.5">
      <c r="A184" s="23" t="s">
        <v>56</v>
      </c>
      <c r="B184" s="24" t="s">
        <v>165</v>
      </c>
      <c r="C184" s="24" t="str">
        <f>+INDEX(Tabelle1[[Type]:[Caps]],MATCH(Tabelle33[[#This Row],[Equipment]],Tabelle1[Item],0),1)</f>
        <v>Perk</v>
      </c>
      <c r="D184" s="24" t="s">
        <v>228</v>
      </c>
      <c r="E184" s="21">
        <f>+INDEX(Tabelle1[[Type]:[Caps]],MATCH(Tabelle33[[#This Row],[Equipment]],Tabelle1[Item],0),3)</f>
        <v>7</v>
      </c>
      <c r="F184" s="22"/>
      <c r="G184" s="22">
        <f t="shared" si="6"/>
        <v>0</v>
      </c>
      <c r="H184" s="79" t="str">
        <f>+INDEX(Tabelle1[[Type]:[Basic equipment]],MATCH(Tabelle33[[#This Row],[Equipment]],Tabelle1[Item],0),6)</f>
        <v>-</v>
      </c>
      <c r="I184" s="25"/>
      <c r="J184" s="25"/>
    </row>
    <row r="185" spans="1:10" s="12" customFormat="1" ht="12.5">
      <c r="A185" s="23" t="s">
        <v>56</v>
      </c>
      <c r="B185" s="24" t="s">
        <v>165</v>
      </c>
      <c r="C185" s="24" t="str">
        <f>+INDEX(Tabelle1[[Type]:[Caps]],MATCH(Tabelle33[[#This Row],[Equipment]],Tabelle1[Item],0),1)</f>
        <v>Perk</v>
      </c>
      <c r="D185" s="24" t="s">
        <v>289</v>
      </c>
      <c r="E185" s="21">
        <f>+INDEX(Tabelle1[[Type]:[Caps]],MATCH(Tabelle33[[#This Row],[Equipment]],Tabelle1[Item],0),3)</f>
        <v>7</v>
      </c>
      <c r="F185" s="22"/>
      <c r="G185" s="22">
        <f t="shared" si="6"/>
        <v>0</v>
      </c>
      <c r="H185" s="79" t="str">
        <f>+INDEX(Tabelle1[[Type]:[Basic equipment]],MATCH(Tabelle33[[#This Row],[Equipment]],Tabelle1[Item],0),6)</f>
        <v>-</v>
      </c>
      <c r="I185" s="25"/>
      <c r="J185" s="25"/>
    </row>
    <row r="186" spans="1:10" s="12" customFormat="1" ht="12.5">
      <c r="A186" s="23" t="s">
        <v>56</v>
      </c>
      <c r="B186" s="24" t="s">
        <v>165</v>
      </c>
      <c r="C186" s="24" t="str">
        <f>+INDEX(Tabelle1[[Type]:[Caps]],MATCH(Tabelle33[[#This Row],[Equipment]],Tabelle1[Item],0),1)</f>
        <v>Perk</v>
      </c>
      <c r="D186" s="24" t="s">
        <v>367</v>
      </c>
      <c r="E186" s="21">
        <f>+INDEX(Tabelle1[[Type]:[Caps]],MATCH(Tabelle33[[#This Row],[Equipment]],Tabelle1[Item],0),3)</f>
        <v>7</v>
      </c>
      <c r="F186" s="22"/>
      <c r="G186" s="22">
        <f t="shared" si="6"/>
        <v>0</v>
      </c>
      <c r="H186" s="79" t="str">
        <f>+INDEX(Tabelle1[[Type]:[Basic equipment]],MATCH(Tabelle33[[#This Row],[Equipment]],Tabelle1[Item],0),6)</f>
        <v>-</v>
      </c>
      <c r="I186" s="25"/>
      <c r="J186" s="25"/>
    </row>
    <row r="187" spans="1:10" s="12" customFormat="1" ht="12.5">
      <c r="A187" s="23" t="s">
        <v>56</v>
      </c>
      <c r="B187" s="24" t="s">
        <v>165</v>
      </c>
      <c r="C187" s="24" t="str">
        <f>+INDEX(Tabelle1[[Type]:[Caps]],MATCH(Tabelle33[[#This Row],[Equipment]],Tabelle1[Item],0),1)</f>
        <v>Perk</v>
      </c>
      <c r="D187" s="24" t="s">
        <v>199</v>
      </c>
      <c r="E187" s="21">
        <f>+INDEX(Tabelle1[[Type]:[Caps]],MATCH(Tabelle33[[#This Row],[Equipment]],Tabelle1[Item],0),3)</f>
        <v>7</v>
      </c>
      <c r="F187" s="22"/>
      <c r="G187" s="22">
        <f t="shared" si="6"/>
        <v>0</v>
      </c>
      <c r="H187" s="79" t="str">
        <f>+INDEX(Tabelle1[[Type]:[Basic equipment]],MATCH(Tabelle33[[#This Row],[Equipment]],Tabelle1[Item],0),6)</f>
        <v>-</v>
      </c>
      <c r="I187" s="25"/>
      <c r="J187" s="25"/>
    </row>
    <row r="188" spans="1:10" s="12" customFormat="1" ht="12.5">
      <c r="A188" s="23" t="s">
        <v>56</v>
      </c>
      <c r="B188" s="24" t="s">
        <v>165</v>
      </c>
      <c r="C188" s="24" t="str">
        <f>+INDEX(Tabelle1[[Type]:[Caps]],MATCH(Tabelle33[[#This Row],[Equipment]],Tabelle1[Item],0),1)</f>
        <v>Perk</v>
      </c>
      <c r="D188" s="24" t="s">
        <v>294</v>
      </c>
      <c r="E188" s="21">
        <f>+INDEX(Tabelle1[[Type]:[Caps]],MATCH(Tabelle33[[#This Row],[Equipment]],Tabelle1[Item],0),3)</f>
        <v>7</v>
      </c>
      <c r="F188" s="22"/>
      <c r="G188" s="22">
        <f t="shared" si="6"/>
        <v>0</v>
      </c>
      <c r="H188" s="79" t="str">
        <f>+INDEX(Tabelle1[[Type]:[Basic equipment]],MATCH(Tabelle33[[#This Row],[Equipment]],Tabelle1[Item],0),6)</f>
        <v>-</v>
      </c>
      <c r="I188" s="25"/>
      <c r="J188" s="25"/>
    </row>
    <row r="189" spans="1:10" s="12" customFormat="1" ht="12.5">
      <c r="A189" s="23" t="s">
        <v>56</v>
      </c>
      <c r="B189" s="24" t="s">
        <v>165</v>
      </c>
      <c r="C189" s="24" t="str">
        <f>+INDEX(Tabelle1[[Type]:[Caps]],MATCH(Tabelle33[[#This Row],[Equipment]],Tabelle1[Item],0),1)</f>
        <v>Perk</v>
      </c>
      <c r="D189" s="24" t="s">
        <v>195</v>
      </c>
      <c r="E189" s="21">
        <f>+INDEX(Tabelle1[[Type]:[Caps]],MATCH(Tabelle33[[#This Row],[Equipment]],Tabelle1[Item],0),3)</f>
        <v>7</v>
      </c>
      <c r="F189" s="22"/>
      <c r="G189" s="22">
        <f t="shared" si="6"/>
        <v>0</v>
      </c>
      <c r="H189" s="79" t="str">
        <f>+INDEX(Tabelle1[[Type]:[Basic equipment]],MATCH(Tabelle33[[#This Row],[Equipment]],Tabelle1[Item],0),6)</f>
        <v>-</v>
      </c>
      <c r="I189" s="25"/>
      <c r="J189" s="25"/>
    </row>
    <row r="190" spans="1:10" s="12" customFormat="1" ht="12.5">
      <c r="A190" s="23" t="s">
        <v>56</v>
      </c>
      <c r="B190" s="24" t="s">
        <v>165</v>
      </c>
      <c r="C190" s="24" t="str">
        <f>+INDEX(Tabelle1[[Type]:[Caps]],MATCH(Tabelle33[[#This Row],[Equipment]],Tabelle1[Item],0),1)</f>
        <v>Perk</v>
      </c>
      <c r="D190" s="24" t="s">
        <v>291</v>
      </c>
      <c r="E190" s="21">
        <f>+INDEX(Tabelle1[[Type]:[Caps]],MATCH(Tabelle33[[#This Row],[Equipment]],Tabelle1[Item],0),3)</f>
        <v>7</v>
      </c>
      <c r="F190" s="22"/>
      <c r="G190" s="22">
        <f t="shared" si="6"/>
        <v>0</v>
      </c>
      <c r="H190" s="79" t="str">
        <f>+INDEX(Tabelle1[[Type]:[Basic equipment]],MATCH(Tabelle33[[#This Row],[Equipment]],Tabelle1[Item],0),6)</f>
        <v>-</v>
      </c>
      <c r="I190" s="25"/>
      <c r="J190" s="25"/>
    </row>
    <row r="191" spans="1:10" s="12" customFormat="1" ht="12.5">
      <c r="A191" s="23" t="s">
        <v>56</v>
      </c>
      <c r="B191" s="24" t="s">
        <v>165</v>
      </c>
      <c r="C191" s="24" t="str">
        <f>+INDEX(Tabelle1[[Type]:[Caps]],MATCH(Tabelle33[[#This Row],[Equipment]],Tabelle1[Item],0),1)</f>
        <v>Perk</v>
      </c>
      <c r="D191" s="24" t="s">
        <v>366</v>
      </c>
      <c r="E191" s="21">
        <f>+INDEX(Tabelle1[[Type]:[Caps]],MATCH(Tabelle33[[#This Row],[Equipment]],Tabelle1[Item],0),3)</f>
        <v>5</v>
      </c>
      <c r="F191" s="22"/>
      <c r="G191" s="22">
        <f t="shared" si="6"/>
        <v>0</v>
      </c>
      <c r="H191" s="79" t="str">
        <f>+INDEX(Tabelle1[[Type]:[Basic equipment]],MATCH(Tabelle33[[#This Row],[Equipment]],Tabelle1[Item],0),6)</f>
        <v>-</v>
      </c>
      <c r="I191" s="25"/>
      <c r="J191" s="25"/>
    </row>
    <row r="192" spans="1:10" s="12" customFormat="1" ht="12.5">
      <c r="A192" s="23" t="s">
        <v>56</v>
      </c>
      <c r="B192" s="24" t="s">
        <v>165</v>
      </c>
      <c r="C192" s="24" t="str">
        <f>+INDEX(Tabelle1[[Type]:[Caps]],MATCH(Tabelle33[[#This Row],[Equipment]],Tabelle1[Item],0),1)</f>
        <v>Perk</v>
      </c>
      <c r="D192" s="24" t="s">
        <v>292</v>
      </c>
      <c r="E192" s="21">
        <f>+INDEX(Tabelle1[[Type]:[Caps]],MATCH(Tabelle33[[#This Row],[Equipment]],Tabelle1[Item],0),3)</f>
        <v>5</v>
      </c>
      <c r="F192" s="22"/>
      <c r="G192" s="22">
        <f t="shared" si="6"/>
        <v>0</v>
      </c>
      <c r="H192" s="79" t="str">
        <f>+INDEX(Tabelle1[[Type]:[Basic equipment]],MATCH(Tabelle33[[#This Row],[Equipment]],Tabelle1[Item],0),6)</f>
        <v>-</v>
      </c>
      <c r="I192" s="25"/>
      <c r="J192" s="25"/>
    </row>
    <row r="193" spans="1:10" s="12" customFormat="1" ht="12.5">
      <c r="A193" s="23" t="s">
        <v>56</v>
      </c>
      <c r="B193" s="24" t="s">
        <v>165</v>
      </c>
      <c r="C193" s="24" t="str">
        <f>+INDEX(Tabelle1[[Type]:[Caps]],MATCH(Tabelle33[[#This Row],[Equipment]],Tabelle1[Item],0),1)</f>
        <v>Perk</v>
      </c>
      <c r="D193" s="24" t="s">
        <v>362</v>
      </c>
      <c r="E193" s="21">
        <f>+INDEX(Tabelle1[[Type]:[Caps]],MATCH(Tabelle33[[#This Row],[Equipment]],Tabelle1[Item],0),3)</f>
        <v>3</v>
      </c>
      <c r="F193" s="22"/>
      <c r="G193" s="22">
        <f t="shared" si="6"/>
        <v>0</v>
      </c>
      <c r="H193" s="79" t="str">
        <f>+INDEX(Tabelle1[[Type]:[Basic equipment]],MATCH(Tabelle33[[#This Row],[Equipment]],Tabelle1[Item],0),6)</f>
        <v>-</v>
      </c>
      <c r="I193" s="25"/>
      <c r="J193" s="25"/>
    </row>
    <row r="194" spans="1:10">
      <c r="A194" s="81"/>
      <c r="B194" s="81"/>
      <c r="C194" s="81"/>
      <c r="D194" s="81"/>
      <c r="E194" s="82"/>
      <c r="F194" s="82"/>
      <c r="G194" s="82"/>
      <c r="H194" s="81"/>
      <c r="I194" s="81"/>
      <c r="J194" s="81"/>
    </row>
  </sheetData>
  <mergeCells count="1">
    <mergeCell ref="A1:H1"/>
  </mergeCells>
  <pageMargins left="0.7" right="0.7" top="0.78740157499999996" bottom="0.78740157499999996"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6"/>
  <sheetViews>
    <sheetView zoomScaleNormal="100" workbookViewId="0">
      <pane ySplit="6" topLeftCell="A7" activePane="bottomLeft" state="frozen"/>
      <selection pane="bottomLeft" activeCell="E17" sqref="E17"/>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7" width="11" style="4"/>
    <col min="8" max="8" width="33.33203125" style="1" customWidth="1"/>
    <col min="9" max="16384" width="11" style="1"/>
  </cols>
  <sheetData>
    <row r="1" spans="1:9" ht="30">
      <c r="A1" s="93" t="s">
        <v>372</v>
      </c>
      <c r="B1" s="93"/>
      <c r="C1" s="93"/>
      <c r="D1" s="93"/>
      <c r="E1" s="93"/>
      <c r="F1" s="93"/>
      <c r="G1" s="93"/>
      <c r="H1" s="93"/>
    </row>
    <row r="3" spans="1:9" ht="15.75" customHeight="1">
      <c r="B3" s="2" t="s">
        <v>65</v>
      </c>
      <c r="C3" s="2"/>
      <c r="D3" s="3">
        <f>+SUM(Tabelle35[Total caps])</f>
        <v>0</v>
      </c>
      <c r="G3" s="37" t="s">
        <v>160</v>
      </c>
      <c r="H3" s="3"/>
    </row>
    <row r="4" spans="1:9" ht="15.75" customHeight="1">
      <c r="B4" s="2" t="s">
        <v>66</v>
      </c>
      <c r="C4" s="2"/>
      <c r="D4" s="3">
        <f>+SUMIF(Tabelle35[Type], "UNit",Tabelle35['#Choice])</f>
        <v>0</v>
      </c>
      <c r="G4" s="1"/>
    </row>
    <row r="6" spans="1:9" s="8" customFormat="1" ht="17.5">
      <c r="A6" s="5" t="s">
        <v>55</v>
      </c>
      <c r="B6" s="6" t="s">
        <v>57</v>
      </c>
      <c r="C6" s="6" t="s">
        <v>59</v>
      </c>
      <c r="D6" s="6" t="s">
        <v>58</v>
      </c>
      <c r="E6" s="7" t="s">
        <v>64</v>
      </c>
      <c r="F6" s="7" t="s">
        <v>63</v>
      </c>
      <c r="G6" s="7" t="s">
        <v>65</v>
      </c>
      <c r="H6" s="6" t="s">
        <v>309</v>
      </c>
    </row>
    <row r="7" spans="1:9" s="12" customFormat="1" ht="14">
      <c r="A7" s="9" t="s">
        <v>61</v>
      </c>
      <c r="B7" s="10" t="s">
        <v>39</v>
      </c>
      <c r="C7" s="10" t="str">
        <f>+INDEX(Tabelle1[[Type]:[Caps]],MATCH(Tabelle35[[#This Row],[Equipment]],Tabelle1[Item],0),1)</f>
        <v>Unit</v>
      </c>
      <c r="D7" s="10" t="s">
        <v>39</v>
      </c>
      <c r="E7" s="11">
        <f>+INDEX(Tabelle1[[Type]:[Caps]],MATCH(Tabelle35[[#This Row],[Equipment]],Tabelle1[Item],0),3)</f>
        <v>77</v>
      </c>
      <c r="F7" s="11"/>
      <c r="G7" s="11">
        <f t="shared" ref="G7:G74" si="0">+F7*E7</f>
        <v>0</v>
      </c>
      <c r="H7" s="10" t="str">
        <f>+INDEX(Tabelle1[[Type]:[Basic equipment]],MATCH(Tabelle35[[#This Row],[Equipment]],Tabelle1[Item],0),6)</f>
        <v>Psycho</v>
      </c>
    </row>
    <row r="8" spans="1:9" s="12" customFormat="1" ht="12.5">
      <c r="A8" s="13" t="s">
        <v>61</v>
      </c>
      <c r="B8" s="14" t="s">
        <v>39</v>
      </c>
      <c r="C8" s="14" t="str">
        <f>+INDEX(Tabelle1[[Type]:[Caps]],MATCH(Tabelle35[[#This Row],[Equipment]],Tabelle1[Item],0),1)</f>
        <v>Heroic</v>
      </c>
      <c r="D8" s="49" t="s">
        <v>1</v>
      </c>
      <c r="E8" s="15">
        <f>+INDEX(Tabelle1[[Type]:[Caps]],MATCH(Tabelle35[[#This Row],[Equipment]],Tabelle1[Item],0),3)</f>
        <v>60</v>
      </c>
      <c r="F8" s="15"/>
      <c r="G8" s="15">
        <f t="shared" si="0"/>
        <v>0</v>
      </c>
      <c r="H8" s="16" t="str">
        <f>+INDEX(Tabelle1[[Type]:[Basic equipment]],MATCH(Tabelle35[[#This Row],[Equipment]],Tabelle1[Item],0),6)</f>
        <v>-</v>
      </c>
    </row>
    <row r="9" spans="1:9" s="12" customFormat="1" ht="12.5">
      <c r="A9" s="23" t="s">
        <v>61</v>
      </c>
      <c r="B9" s="24" t="s">
        <v>39</v>
      </c>
      <c r="C9" s="24" t="str">
        <f>+INDEX(Tabelle1[[Type]:[Caps]],MATCH(Tabelle35[[#This Row],[Equipment]],Tabelle1[Item],0),1)</f>
        <v>Rifle</v>
      </c>
      <c r="D9" s="50" t="s">
        <v>302</v>
      </c>
      <c r="E9" s="21">
        <f>+INDEX(Tabelle1[[Type]:[Caps]],MATCH(Tabelle35[[#This Row],[Equipment]],Tabelle1[Item],0),3)</f>
        <v>17</v>
      </c>
      <c r="F9" s="22"/>
      <c r="G9" s="22">
        <f t="shared" si="0"/>
        <v>0</v>
      </c>
      <c r="H9" s="28" t="str">
        <f>+INDEX(Tabelle1[[Type]:[Basic equipment]],MATCH(Tabelle35[[#This Row],[Equipment]],Tabelle1[Item],0),6)</f>
        <v>-</v>
      </c>
      <c r="I9" s="25"/>
    </row>
    <row r="10" spans="1:9" s="12" customFormat="1" ht="12.5">
      <c r="A10" s="23" t="s">
        <v>61</v>
      </c>
      <c r="B10" s="24" t="s">
        <v>39</v>
      </c>
      <c r="C10" s="24" t="str">
        <f>+INDEX(Tabelle1[[Type]:[Caps]],MATCH(Tabelle35[[#This Row],[Equipment]],Tabelle1[Item],0),1)</f>
        <v>Rifle</v>
      </c>
      <c r="D10" s="50" t="s">
        <v>335</v>
      </c>
      <c r="E10" s="21">
        <f>+INDEX(Tabelle1[[Type]:[Caps]],MATCH(Tabelle35[[#This Row],[Equipment]],Tabelle1[Item],0),3)</f>
        <v>11</v>
      </c>
      <c r="F10" s="22"/>
      <c r="G10" s="22">
        <f t="shared" si="0"/>
        <v>0</v>
      </c>
      <c r="H10" s="28" t="str">
        <f>+INDEX(Tabelle1[[Type]:[Basic equipment]],MATCH(Tabelle35[[#This Row],[Equipment]],Tabelle1[Item],0),6)</f>
        <v>-</v>
      </c>
      <c r="I10" s="25"/>
    </row>
    <row r="11" spans="1:9" s="12" customFormat="1" ht="12.5">
      <c r="A11" s="23" t="s">
        <v>61</v>
      </c>
      <c r="B11" s="24" t="s">
        <v>39</v>
      </c>
      <c r="C11" s="24" t="str">
        <f>+INDEX(Tabelle1[[Type]:[Caps]],MATCH(Tabelle35[[#This Row],[Equipment]],Tabelle1[Item],0),1)</f>
        <v>Melee</v>
      </c>
      <c r="D11" s="50" t="s">
        <v>81</v>
      </c>
      <c r="E11" s="22">
        <f>+INDEX(Tabelle1[[Type]:[Caps]],MATCH(Tabelle35[[#This Row],[Equipment]],Tabelle1[Item],0),3)</f>
        <v>6</v>
      </c>
      <c r="F11" s="22"/>
      <c r="G11" s="22">
        <f t="shared" si="0"/>
        <v>0</v>
      </c>
      <c r="H11" s="79" t="str">
        <f>+INDEX(Tabelle1[[Type]:[Basic equipment]],MATCH(Tabelle35[[#This Row],[Equipment]],Tabelle1[Item],0),6)</f>
        <v>-</v>
      </c>
      <c r="I11" s="25"/>
    </row>
    <row r="12" spans="1:9" s="12" customFormat="1" ht="12.5">
      <c r="A12" s="23" t="s">
        <v>61</v>
      </c>
      <c r="B12" s="24" t="s">
        <v>39</v>
      </c>
      <c r="C12" s="24" t="str">
        <f>+INDEX(Tabelle1[[Type]:[Caps]],MATCH(Tabelle35[[#This Row],[Equipment]],Tabelle1[Item],0),1)</f>
        <v>Pistol</v>
      </c>
      <c r="D12" s="50" t="s">
        <v>34</v>
      </c>
      <c r="E12" s="22">
        <f>+INDEX(Tabelle1[[Type]:[Caps]],MATCH(Tabelle35[[#This Row],[Equipment]],Tabelle1[Item],0),3)</f>
        <v>6</v>
      </c>
      <c r="F12" s="22"/>
      <c r="G12" s="22">
        <f t="shared" si="0"/>
        <v>0</v>
      </c>
      <c r="H12" s="79" t="str">
        <f>+INDEX(Tabelle1[[Type]:[Basic equipment]],MATCH(Tabelle35[[#This Row],[Equipment]],Tabelle1[Item],0),6)</f>
        <v>-</v>
      </c>
      <c r="I12" s="25"/>
    </row>
    <row r="13" spans="1:9" s="12" customFormat="1" ht="12.5">
      <c r="A13" s="23" t="s">
        <v>61</v>
      </c>
      <c r="B13" s="24" t="s">
        <v>39</v>
      </c>
      <c r="C13" s="24" t="str">
        <f>+INDEX(Tabelle1[[Type]:[Caps]],MATCH(Tabelle35[[#This Row],[Equipment]],Tabelle1[Item],0),1)</f>
        <v>Pistol</v>
      </c>
      <c r="D13" s="50" t="s">
        <v>299</v>
      </c>
      <c r="E13" s="22">
        <f>+INDEX(Tabelle1[[Type]:[Caps]],MATCH(Tabelle35[[#This Row],[Equipment]],Tabelle1[Item],0),3)</f>
        <v>6</v>
      </c>
      <c r="F13" s="22"/>
      <c r="G13" s="22">
        <f t="shared" si="0"/>
        <v>0</v>
      </c>
      <c r="H13" s="79" t="str">
        <f>+INDEX(Tabelle1[[Type]:[Basic equipment]],MATCH(Tabelle35[[#This Row],[Equipment]],Tabelle1[Item],0),6)</f>
        <v>-</v>
      </c>
      <c r="I13" s="25"/>
    </row>
    <row r="14" spans="1:9" s="12" customFormat="1" ht="12.5">
      <c r="A14" s="23" t="s">
        <v>61</v>
      </c>
      <c r="B14" s="24" t="s">
        <v>39</v>
      </c>
      <c r="C14" s="24" t="str">
        <f>+INDEX(Tabelle1[[Type]:[Caps]],MATCH(Tabelle35[[#This Row],[Equipment]],Tabelle1[Item],0),1)</f>
        <v>Pistol</v>
      </c>
      <c r="D14" s="50" t="s">
        <v>86</v>
      </c>
      <c r="E14" s="22">
        <f>+INDEX(Tabelle1[[Type]:[Caps]],MATCH(Tabelle35[[#This Row],[Equipment]],Tabelle1[Item],0),3)</f>
        <v>3</v>
      </c>
      <c r="F14" s="22"/>
      <c r="G14" s="22">
        <f>+F14*E14</f>
        <v>0</v>
      </c>
      <c r="H14" s="79" t="str">
        <f>+INDEX(Tabelle1[[Type]:[Basic equipment]],MATCH(Tabelle35[[#This Row],[Equipment]],Tabelle1[Item],0),6)</f>
        <v>-</v>
      </c>
      <c r="I14" s="25"/>
    </row>
    <row r="15" spans="1:9" s="12" customFormat="1" ht="12.5">
      <c r="A15" s="23" t="s">
        <v>61</v>
      </c>
      <c r="B15" s="24" t="s">
        <v>39</v>
      </c>
      <c r="C15" s="24" t="str">
        <f>+INDEX(Tabelle1[[Type]:[Caps]],MATCH(Tabelle35[[#This Row],[Equipment]],Tabelle1[Item],0),1)</f>
        <v>Melee</v>
      </c>
      <c r="D15" s="24" t="s">
        <v>381</v>
      </c>
      <c r="E15" s="22">
        <f>+INDEX(Tabelle1[[Type]:[Caps]],MATCH(Tabelle35[[#This Row],[Equipment]],Tabelle1[Item],0),3)</f>
        <v>2</v>
      </c>
      <c r="F15" s="22"/>
      <c r="G15" s="22">
        <f t="shared" si="0"/>
        <v>0</v>
      </c>
      <c r="H15" s="79" t="str">
        <f>+INDEX(Tabelle1[[Type]:[Basic equipment]],MATCH(Tabelle35[[#This Row],[Equipment]],Tabelle1[Item],0),6)</f>
        <v>-</v>
      </c>
      <c r="I15" s="25"/>
    </row>
    <row r="16" spans="1:9" s="12" customFormat="1" ht="12.5">
      <c r="A16" s="23" t="s">
        <v>61</v>
      </c>
      <c r="B16" s="24" t="s">
        <v>39</v>
      </c>
      <c r="C16" s="24" t="str">
        <f>+INDEX(Tabelle1[[Type]:[Caps]],MATCH(Tabelle35[[#This Row],[Equipment]],Tabelle1[Item],0),1)</f>
        <v>Melee</v>
      </c>
      <c r="D16" s="50" t="s">
        <v>69</v>
      </c>
      <c r="E16" s="21">
        <f>+INDEX(Tabelle1[[Type]:[Caps]],MATCH(Tabelle35[[#This Row],[Equipment]],Tabelle1[Item],0),3)</f>
        <v>2</v>
      </c>
      <c r="F16" s="22"/>
      <c r="G16" s="22">
        <f t="shared" si="0"/>
        <v>0</v>
      </c>
      <c r="H16" s="28" t="str">
        <f>+INDEX(Tabelle1[[Type]:[Basic equipment]],MATCH(Tabelle35[[#This Row],[Equipment]],Tabelle1[Item],0),6)</f>
        <v>-</v>
      </c>
      <c r="I16" s="25"/>
    </row>
    <row r="17" spans="1:11" s="12" customFormat="1" ht="12.5">
      <c r="A17" s="23" t="s">
        <v>61</v>
      </c>
      <c r="B17" s="24" t="s">
        <v>39</v>
      </c>
      <c r="C17" s="24" t="str">
        <f>+INDEX(Tabelle1[[Type]:[Caps]],MATCH(Tabelle35[[#This Row],[Equipment]],Tabelle1[Item],0),1)</f>
        <v>Melee</v>
      </c>
      <c r="D17" s="50" t="s">
        <v>13</v>
      </c>
      <c r="E17" s="22">
        <f>+INDEX(Tabelle1[[Type]:[Caps]],MATCH(Tabelle35[[#This Row],[Equipment]],Tabelle1[Item],0),3)</f>
        <v>2</v>
      </c>
      <c r="F17" s="22"/>
      <c r="G17" s="22">
        <f t="shared" si="0"/>
        <v>0</v>
      </c>
      <c r="H17" s="79" t="str">
        <f>+INDEX(Tabelle1[[Type]:[Basic equipment]],MATCH(Tabelle35[[#This Row],[Equipment]],Tabelle1[Item],0),6)</f>
        <v>-</v>
      </c>
      <c r="I17" s="25"/>
    </row>
    <row r="18" spans="1:11" s="12" customFormat="1">
      <c r="A18" s="23" t="s">
        <v>61</v>
      </c>
      <c r="B18" s="24" t="s">
        <v>39</v>
      </c>
      <c r="C18" s="24" t="str">
        <f>+INDEX(Tabelle1[[Type]:[Caps]],MATCH(Tabelle35[[#This Row],[Equipment]],Tabelle1[Item],0),1)</f>
        <v>Pistol</v>
      </c>
      <c r="D18" s="50" t="s">
        <v>332</v>
      </c>
      <c r="E18" s="83">
        <f>+INDEX(Tabelle1[[Type]:[Caps]],MATCH(Tabelle35[[#This Row],[Equipment]],Tabelle1[Item],0),3)</f>
        <v>2</v>
      </c>
      <c r="F18" s="84"/>
      <c r="G18" s="84">
        <f t="shared" si="0"/>
        <v>0</v>
      </c>
      <c r="H18" s="85" t="str">
        <f>+INDEX(Tabelle1[[Type]:[Basic equipment]],MATCH(Tabelle35[[#This Row],[Equipment]],Tabelle1[Item],0),6)</f>
        <v>-</v>
      </c>
      <c r="I18" s="25"/>
    </row>
    <row r="19" spans="1:11" s="12" customFormat="1" ht="14">
      <c r="A19" s="9" t="s">
        <v>61</v>
      </c>
      <c r="B19" s="10" t="s">
        <v>46</v>
      </c>
      <c r="C19" s="10" t="str">
        <f>+INDEX(Tabelle1[[Type]:[Caps]],MATCH(Tabelle35[[#This Row],[Equipment]],Tabelle1[Item],0),1)</f>
        <v>Unit</v>
      </c>
      <c r="D19" s="10" t="s">
        <v>46</v>
      </c>
      <c r="E19" s="11">
        <f>+INDEX(Tabelle1[[Type]:[Caps]],MATCH(Tabelle35[[#This Row],[Equipment]],Tabelle1[Item],0),3)</f>
        <v>90</v>
      </c>
      <c r="F19" s="11"/>
      <c r="G19" s="11">
        <f t="shared" si="0"/>
        <v>0</v>
      </c>
      <c r="H19" s="10" t="str">
        <f>+INDEX(Tabelle1[[Type]:[Basic equipment]],MATCH(Tabelle35[[#This Row],[Equipment]],Tabelle1[Item],0),6)</f>
        <v>Mr Handy Flamer, Mr Handy Buzzsaw</v>
      </c>
    </row>
    <row r="20" spans="1:11" s="12" customFormat="1" ht="12.5">
      <c r="A20" s="13" t="s">
        <v>61</v>
      </c>
      <c r="B20" s="14" t="s">
        <v>46</v>
      </c>
      <c r="C20" s="14" t="str">
        <f>+INDEX(Tabelle1[[Type]:[Caps]],MATCH(Tabelle35[[#This Row],[Equipment]],Tabelle1[Item],0),1)</f>
        <v>Heroic</v>
      </c>
      <c r="D20" s="14" t="s">
        <v>1</v>
      </c>
      <c r="E20" s="17">
        <f>+INDEX(Tabelle1[[Type]:[Caps]],MATCH(Tabelle35[[#This Row],[Equipment]],Tabelle1[Item],0),3)</f>
        <v>60</v>
      </c>
      <c r="F20" s="15"/>
      <c r="G20" s="15">
        <f t="shared" si="0"/>
        <v>0</v>
      </c>
      <c r="H20" s="18" t="str">
        <f>+INDEX(Tabelle1[[Type]:[Basic equipment]],MATCH(Tabelle35[[#This Row],[Equipment]],Tabelle1[Item],0),6)</f>
        <v>-</v>
      </c>
    </row>
    <row r="21" spans="1:11" s="12" customFormat="1" ht="14">
      <c r="A21" s="9" t="s">
        <v>61</v>
      </c>
      <c r="B21" s="10" t="s">
        <v>102</v>
      </c>
      <c r="C21" s="10" t="str">
        <f>+INDEX(Tabelle1[[Type]:[Caps]],MATCH(Tabelle35[[#This Row],[Equipment]],Tabelle1[Item],0),1)</f>
        <v>Unit</v>
      </c>
      <c r="D21" s="10" t="s">
        <v>102</v>
      </c>
      <c r="E21" s="11">
        <f>+INDEX(Tabelle1[[Type]:[Caps]],MATCH(Tabelle35[[#This Row],[Equipment]],Tabelle1[Item],0),3)</f>
        <v>90</v>
      </c>
      <c r="F21" s="11"/>
      <c r="G21" s="11">
        <f t="shared" si="0"/>
        <v>0</v>
      </c>
      <c r="H21" s="10" t="str">
        <f>+INDEX(Tabelle1[[Type]:[Basic equipment]],MATCH(Tabelle35[[#This Row],[Equipment]],Tabelle1[Item],0),6)</f>
        <v>Dog Bite</v>
      </c>
    </row>
    <row r="22" spans="1:11" s="12" customFormat="1" ht="14">
      <c r="A22" s="9" t="s">
        <v>61</v>
      </c>
      <c r="B22" s="10" t="s">
        <v>43</v>
      </c>
      <c r="C22" s="10" t="str">
        <f>+INDEX(Tabelle1[[Type]:[Caps]],MATCH(Tabelle35[[#This Row],[Equipment]],Tabelle1[Item],0),1)</f>
        <v>Unit</v>
      </c>
      <c r="D22" s="10" t="s">
        <v>43</v>
      </c>
      <c r="E22" s="11">
        <f>+INDEX(Tabelle1[[Type]:[Caps]],MATCH(Tabelle35[[#This Row],[Equipment]],Tabelle1[Item],0),3)</f>
        <v>110</v>
      </c>
      <c r="F22" s="11"/>
      <c r="G22" s="11">
        <f t="shared" si="0"/>
        <v>0</v>
      </c>
      <c r="H22" s="10" t="str">
        <f>+INDEX(Tabelle1[[Type]:[Basic equipment]],MATCH(Tabelle35[[#This Row],[Equipment]],Tabelle1[Item],0),6)</f>
        <v>Dog Bite</v>
      </c>
    </row>
    <row r="23" spans="1:11" s="12" customFormat="1" ht="14">
      <c r="A23" s="9" t="s">
        <v>61</v>
      </c>
      <c r="B23" s="10" t="s">
        <v>319</v>
      </c>
      <c r="C23" s="10" t="str">
        <f>+INDEX(Tabelle1[[Type]:[Caps]],MATCH(Tabelle35[[#This Row],[Equipment]],Tabelle1[Item],0),1)</f>
        <v>Unit</v>
      </c>
      <c r="D23" s="10" t="s">
        <v>319</v>
      </c>
      <c r="E23" s="11">
        <f>+INDEX(Tabelle1[[Type]:[Caps]],MATCH(Tabelle35[[#This Row],[Equipment]],Tabelle1[Item],0),3)</f>
        <v>95</v>
      </c>
      <c r="F23" s="11"/>
      <c r="G23" s="11">
        <f>+F23*E23</f>
        <v>0</v>
      </c>
      <c r="H23" s="10" t="str">
        <f>+INDEX(Tabelle1[[Type]:[Basic equipment]],MATCH(Tabelle35[[#This Row],[Equipment]],Tabelle1[Item],0),6)</f>
        <v>Dog Bite</v>
      </c>
    </row>
    <row r="24" spans="1:11" s="12" customFormat="1" ht="14">
      <c r="A24" s="9" t="s">
        <v>61</v>
      </c>
      <c r="B24" s="10" t="s">
        <v>71</v>
      </c>
      <c r="C24" s="10" t="str">
        <f>+INDEX(Tabelle1[[Type]:[Caps]],MATCH(Tabelle35[[#This Row],[Equipment]],Tabelle1[Item],0),1)</f>
        <v>Unit</v>
      </c>
      <c r="D24" s="10" t="s">
        <v>71</v>
      </c>
      <c r="E24" s="11">
        <f>+INDEX(Tabelle1[[Type]:[Caps]],MATCH(Tabelle35[[#This Row],[Equipment]],Tabelle1[Item],0),3)</f>
        <v>100</v>
      </c>
      <c r="F24" s="11"/>
      <c r="G24" s="11">
        <f t="shared" si="0"/>
        <v>0</v>
      </c>
      <c r="H24" s="10" t="str">
        <f>+INDEX(Tabelle1[[Type]:[Basic equipment]],MATCH(Tabelle35[[#This Row],[Equipment]],Tabelle1[Item],0),6)</f>
        <v>Dog Bite</v>
      </c>
    </row>
    <row r="25" spans="1:11" s="12" customFormat="1" ht="14">
      <c r="A25" s="9" t="s">
        <v>61</v>
      </c>
      <c r="B25" s="10" t="s">
        <v>12</v>
      </c>
      <c r="C25" s="10" t="str">
        <f>+INDEX(Tabelle1[[Type]:[Caps]],MATCH(Tabelle35[[#This Row],[Equipment]],Tabelle1[Item],0),1)</f>
        <v>Unit</v>
      </c>
      <c r="D25" s="10" t="s">
        <v>12</v>
      </c>
      <c r="E25" s="11">
        <f>+INDEX(Tabelle1[[Type]:[Caps]],MATCH(Tabelle35[[#This Row],[Equipment]],Tabelle1[Item],0),3)</f>
        <v>35</v>
      </c>
      <c r="F25" s="11"/>
      <c r="G25" s="11">
        <f t="shared" si="0"/>
        <v>0</v>
      </c>
      <c r="H25" s="10" t="str">
        <f>+INDEX(Tabelle1[[Type]:[Basic equipment]],MATCH(Tabelle35[[#This Row],[Equipment]],Tabelle1[Item],0),6)</f>
        <v>-</v>
      </c>
    </row>
    <row r="26" spans="1:11" s="12" customFormat="1" ht="12.5">
      <c r="A26" s="13" t="s">
        <v>61</v>
      </c>
      <c r="B26" s="14" t="s">
        <v>12</v>
      </c>
      <c r="C26" s="14" t="str">
        <f>+INDEX(Tabelle1[[Type]:[Caps]],MATCH(Tabelle35[[#This Row],[Equipment]],Tabelle1[Item],0),1)</f>
        <v>Heroic</v>
      </c>
      <c r="D26" s="14" t="s">
        <v>1</v>
      </c>
      <c r="E26" s="17">
        <f>+INDEX(Tabelle1[[Type]:[Caps]],MATCH(Tabelle35[[#This Row],[Equipment]],Tabelle1[Item],0),3)</f>
        <v>60</v>
      </c>
      <c r="F26" s="15"/>
      <c r="G26" s="15">
        <f t="shared" si="0"/>
        <v>0</v>
      </c>
      <c r="H26" s="18" t="str">
        <f>+INDEX(Tabelle1[[Type]:[Basic equipment]],MATCH(Tabelle35[[#This Row],[Equipment]],Tabelle1[Item],0),6)</f>
        <v>-</v>
      </c>
    </row>
    <row r="27" spans="1:11" s="12" customFormat="1" ht="12.5">
      <c r="A27" s="13" t="s">
        <v>61</v>
      </c>
      <c r="B27" s="24" t="s">
        <v>12</v>
      </c>
      <c r="C27" s="24" t="str">
        <f>+INDEX(Tabelle1[[Type]:[Caps]],MATCH(Tabelle35[[#This Row],[Equipment]],Tabelle1[Item],0),1)</f>
        <v>Rifle</v>
      </c>
      <c r="D27" s="50" t="s">
        <v>54</v>
      </c>
      <c r="E27" s="21">
        <f>+INDEX(Tabelle1[[Type]:[Caps]],MATCH(Tabelle35[[#This Row],[Equipment]],Tabelle1[Item],0),3)</f>
        <v>20</v>
      </c>
      <c r="F27" s="22"/>
      <c r="G27" s="22">
        <f t="shared" si="0"/>
        <v>0</v>
      </c>
      <c r="H27" s="28" t="str">
        <f>+INDEX(Tabelle1[[Type]:[Basic equipment]],MATCH(Tabelle35[[#This Row],[Equipment]],Tabelle1[Item],0),6)</f>
        <v>-</v>
      </c>
      <c r="I27" s="25"/>
      <c r="J27" s="25"/>
      <c r="K27" s="25"/>
    </row>
    <row r="28" spans="1:11" s="12" customFormat="1" ht="12.5">
      <c r="A28" s="23" t="s">
        <v>61</v>
      </c>
      <c r="B28" s="24" t="s">
        <v>12</v>
      </c>
      <c r="C28" s="24" t="str">
        <f>+INDEX(Tabelle1[[Type]:[Caps]],MATCH(Tabelle35[[#This Row],[Equipment]],Tabelle1[Item],0),1)</f>
        <v>Rifle</v>
      </c>
      <c r="D28" s="50" t="s">
        <v>302</v>
      </c>
      <c r="E28" s="21">
        <f>+INDEX(Tabelle1[[Type]:[Caps]],MATCH(Tabelle35[[#This Row],[Equipment]],Tabelle1[Item],0),3)</f>
        <v>17</v>
      </c>
      <c r="F28" s="22"/>
      <c r="G28" s="22">
        <f t="shared" si="0"/>
        <v>0</v>
      </c>
      <c r="H28" s="28" t="str">
        <f>+INDEX(Tabelle1[[Type]:[Basic equipment]],MATCH(Tabelle35[[#This Row],[Equipment]],Tabelle1[Item],0),6)</f>
        <v>-</v>
      </c>
      <c r="I28" s="25"/>
      <c r="J28" s="25"/>
      <c r="K28" s="25"/>
    </row>
    <row r="29" spans="1:11" s="12" customFormat="1" ht="12.5">
      <c r="A29" s="23" t="s">
        <v>61</v>
      </c>
      <c r="B29" s="24" t="s">
        <v>12</v>
      </c>
      <c r="C29" s="24" t="str">
        <f>+INDEX(Tabelle1[[Type]:[Caps]],MATCH(Tabelle35[[#This Row],[Equipment]],Tabelle1[Item],0),1)</f>
        <v>Rifle</v>
      </c>
      <c r="D29" s="50" t="s">
        <v>335</v>
      </c>
      <c r="E29" s="21">
        <f>+INDEX(Tabelle1[[Type]:[Caps]],MATCH(Tabelle35[[#This Row],[Equipment]],Tabelle1[Item],0),3)</f>
        <v>11</v>
      </c>
      <c r="F29" s="22"/>
      <c r="G29" s="22">
        <f t="shared" si="0"/>
        <v>0</v>
      </c>
      <c r="H29" s="28" t="str">
        <f>+INDEX(Tabelle1[[Type]:[Basic equipment]],MATCH(Tabelle35[[#This Row],[Equipment]],Tabelle1[Item],0),6)</f>
        <v>-</v>
      </c>
      <c r="I29" s="25"/>
      <c r="J29" s="25"/>
      <c r="K29" s="25"/>
    </row>
    <row r="30" spans="1:11" s="12" customFormat="1" ht="12.5">
      <c r="A30" s="23" t="s">
        <v>61</v>
      </c>
      <c r="B30" s="24" t="s">
        <v>12</v>
      </c>
      <c r="C30" s="24" t="str">
        <f>+INDEX(Tabelle1[[Type]:[Caps]],MATCH(Tabelle35[[#This Row],[Equipment]],Tabelle1[Item],0),1)</f>
        <v>Rifle</v>
      </c>
      <c r="D30" s="50" t="s">
        <v>67</v>
      </c>
      <c r="E30" s="21">
        <f>+INDEX(Tabelle1[[Type]:[Caps]],MATCH(Tabelle35[[#This Row],[Equipment]],Tabelle1[Item],0),3)</f>
        <v>14</v>
      </c>
      <c r="F30" s="22"/>
      <c r="G30" s="22">
        <f t="shared" si="0"/>
        <v>0</v>
      </c>
      <c r="H30" s="28" t="str">
        <f>+INDEX(Tabelle1[[Type]:[Basic equipment]],MATCH(Tabelle35[[#This Row],[Equipment]],Tabelle1[Item],0),6)</f>
        <v>-</v>
      </c>
      <c r="I30" s="25"/>
      <c r="J30" s="25"/>
      <c r="K30" s="25"/>
    </row>
    <row r="31" spans="1:11" s="12" customFormat="1" ht="12.5">
      <c r="A31" s="23" t="s">
        <v>61</v>
      </c>
      <c r="B31" s="24" t="s">
        <v>12</v>
      </c>
      <c r="C31" s="24" t="str">
        <f>+INDEX(Tabelle1[[Type]:[Caps]],MATCH(Tabelle35[[#This Row],[Equipment]],Tabelle1[Item],0),1)</f>
        <v>Melee</v>
      </c>
      <c r="D31" s="50" t="s">
        <v>14</v>
      </c>
      <c r="E31" s="21">
        <f>+INDEX(Tabelle1[[Type]:[Caps]],MATCH(Tabelle35[[#This Row],[Equipment]],Tabelle1[Item],0),3)</f>
        <v>12</v>
      </c>
      <c r="F31" s="22"/>
      <c r="G31" s="22">
        <f t="shared" si="0"/>
        <v>0</v>
      </c>
      <c r="H31" s="28" t="str">
        <f>+INDEX(Tabelle1[[Type]:[Basic equipment]],MATCH(Tabelle35[[#This Row],[Equipment]],Tabelle1[Item],0),6)</f>
        <v>-</v>
      </c>
      <c r="I31" s="25"/>
      <c r="J31" s="25"/>
      <c r="K31" s="25"/>
    </row>
    <row r="32" spans="1:11" s="12" customFormat="1" ht="12.5">
      <c r="A32" s="23" t="s">
        <v>61</v>
      </c>
      <c r="B32" s="24" t="s">
        <v>12</v>
      </c>
      <c r="C32" s="24" t="str">
        <f>+INDEX(Tabelle1[[Type]:[Caps]],MATCH(Tabelle35[[#This Row],[Equipment]],Tabelle1[Item],0),1)</f>
        <v>Rifle</v>
      </c>
      <c r="D32" s="50" t="s">
        <v>300</v>
      </c>
      <c r="E32" s="21">
        <f>+INDEX(Tabelle1[[Type]:[Caps]],MATCH(Tabelle35[[#This Row],[Equipment]],Tabelle1[Item],0),3)</f>
        <v>10</v>
      </c>
      <c r="F32" s="22"/>
      <c r="G32" s="22">
        <f t="shared" si="0"/>
        <v>0</v>
      </c>
      <c r="H32" s="28" t="str">
        <f>+INDEX(Tabelle1[[Type]:[Basic equipment]],MATCH(Tabelle35[[#This Row],[Equipment]],Tabelle1[Item],0),6)</f>
        <v>-</v>
      </c>
      <c r="I32" s="25"/>
      <c r="J32" s="25"/>
      <c r="K32" s="25"/>
    </row>
    <row r="33" spans="1:11" s="12" customFormat="1" ht="12.5">
      <c r="A33" s="23" t="s">
        <v>61</v>
      </c>
      <c r="B33" s="24" t="s">
        <v>12</v>
      </c>
      <c r="C33" s="24" t="str">
        <f>+INDEX(Tabelle1[[Type]:[Caps]],MATCH(Tabelle35[[#This Row],[Equipment]],Tabelle1[Item],0),1)</f>
        <v>Rifle</v>
      </c>
      <c r="D33" s="50" t="s">
        <v>2</v>
      </c>
      <c r="E33" s="21">
        <f>+INDEX(Tabelle1[[Type]:[Caps]],MATCH(Tabelle35[[#This Row],[Equipment]],Tabelle1[Item],0),3)</f>
        <v>10</v>
      </c>
      <c r="F33" s="22"/>
      <c r="G33" s="22">
        <f t="shared" si="0"/>
        <v>0</v>
      </c>
      <c r="H33" s="28" t="str">
        <f>+INDEX(Tabelle1[[Type]:[Basic equipment]],MATCH(Tabelle35[[#This Row],[Equipment]],Tabelle1[Item],0),6)</f>
        <v>-</v>
      </c>
      <c r="I33" s="25"/>
      <c r="J33" s="25"/>
      <c r="K33" s="25"/>
    </row>
    <row r="34" spans="1:11" s="12" customFormat="1" ht="12.5">
      <c r="A34" s="23" t="s">
        <v>61</v>
      </c>
      <c r="B34" s="24" t="s">
        <v>12</v>
      </c>
      <c r="C34" s="24" t="str">
        <f>+INDEX(Tabelle1[[Type]:[Caps]],MATCH(Tabelle35[[#This Row],[Equipment]],Tabelle1[Item],0),1)</f>
        <v>Melee</v>
      </c>
      <c r="D34" s="50" t="s">
        <v>17</v>
      </c>
      <c r="E34" s="21">
        <f>+INDEX(Tabelle1[[Type]:[Caps]],MATCH(Tabelle35[[#This Row],[Equipment]],Tabelle1[Item],0),3)</f>
        <v>8</v>
      </c>
      <c r="F34" s="22"/>
      <c r="G34" s="22">
        <f t="shared" si="0"/>
        <v>0</v>
      </c>
      <c r="H34" s="28" t="str">
        <f>+INDEX(Tabelle1[[Type]:[Basic equipment]],MATCH(Tabelle35[[#This Row],[Equipment]],Tabelle1[Item],0),6)</f>
        <v>-</v>
      </c>
      <c r="I34" s="25"/>
      <c r="J34" s="25"/>
      <c r="K34" s="25"/>
    </row>
    <row r="35" spans="1:11" s="12" customFormat="1" ht="12.5">
      <c r="A35" s="23" t="s">
        <v>61</v>
      </c>
      <c r="B35" s="24" t="s">
        <v>12</v>
      </c>
      <c r="C35" s="24" t="str">
        <f>+INDEX(Tabelle1[[Type]:[Caps]],MATCH(Tabelle35[[#This Row],[Equipment]],Tabelle1[Item],0),1)</f>
        <v>Rifle</v>
      </c>
      <c r="D35" s="50" t="s">
        <v>20</v>
      </c>
      <c r="E35" s="21">
        <f>+INDEX(Tabelle1[[Type]:[Caps]],MATCH(Tabelle35[[#This Row],[Equipment]],Tabelle1[Item],0),3)</f>
        <v>8</v>
      </c>
      <c r="F35" s="22"/>
      <c r="G35" s="22">
        <f t="shared" si="0"/>
        <v>0</v>
      </c>
      <c r="H35" s="28" t="str">
        <f>+INDEX(Tabelle1[[Type]:[Basic equipment]],MATCH(Tabelle35[[#This Row],[Equipment]],Tabelle1[Item],0),6)</f>
        <v>-</v>
      </c>
      <c r="I35" s="25"/>
      <c r="J35" s="25"/>
      <c r="K35" s="25"/>
    </row>
    <row r="36" spans="1:11" s="12" customFormat="1" ht="12.5">
      <c r="A36" s="23" t="s">
        <v>61</v>
      </c>
      <c r="B36" s="24" t="s">
        <v>12</v>
      </c>
      <c r="C36" s="24" t="str">
        <f>+INDEX(Tabelle1[[Type]:[Caps]],MATCH(Tabelle35[[#This Row],[Equipment]],Tabelle1[Item],0),1)</f>
        <v>Melee</v>
      </c>
      <c r="D36" s="50" t="s">
        <v>81</v>
      </c>
      <c r="E36" s="21">
        <f>+INDEX(Tabelle1[[Type]:[Caps]],MATCH(Tabelle35[[#This Row],[Equipment]],Tabelle1[Item],0),3)</f>
        <v>6</v>
      </c>
      <c r="F36" s="22"/>
      <c r="G36" s="22">
        <f t="shared" si="0"/>
        <v>0</v>
      </c>
      <c r="H36" s="28" t="str">
        <f>+INDEX(Tabelle1[[Type]:[Basic equipment]],MATCH(Tabelle35[[#This Row],[Equipment]],Tabelle1[Item],0),6)</f>
        <v>-</v>
      </c>
      <c r="I36" s="25"/>
      <c r="J36" s="25"/>
      <c r="K36" s="25"/>
    </row>
    <row r="37" spans="1:11" s="12" customFormat="1" ht="12.5">
      <c r="A37" s="23" t="s">
        <v>61</v>
      </c>
      <c r="B37" s="24" t="s">
        <v>12</v>
      </c>
      <c r="C37" s="24" t="str">
        <f>+INDEX(Tabelle1[[Type]:[Caps]],MATCH(Tabelle35[[#This Row],[Equipment]],Tabelle1[Item],0),1)</f>
        <v>Pistol</v>
      </c>
      <c r="D37" s="50" t="s">
        <v>34</v>
      </c>
      <c r="E37" s="22">
        <f>+INDEX(Tabelle1[[Type]:[Caps]],MATCH(Tabelle35[[#This Row],[Equipment]],Tabelle1[Item],0),3)</f>
        <v>6</v>
      </c>
      <c r="F37" s="22"/>
      <c r="G37" s="22">
        <f t="shared" si="0"/>
        <v>0</v>
      </c>
      <c r="H37" s="79" t="str">
        <f>+INDEX(Tabelle1[[Type]:[Basic equipment]],MATCH(Tabelle35[[#This Row],[Equipment]],Tabelle1[Item],0),6)</f>
        <v>-</v>
      </c>
      <c r="I37" s="25"/>
      <c r="J37" s="25"/>
      <c r="K37" s="25"/>
    </row>
    <row r="38" spans="1:11" s="12" customFormat="1" ht="12.5">
      <c r="A38" s="23" t="s">
        <v>61</v>
      </c>
      <c r="B38" s="24" t="s">
        <v>12</v>
      </c>
      <c r="C38" s="24" t="str">
        <f>+INDEX(Tabelle1[[Type]:[Caps]],MATCH(Tabelle35[[#This Row],[Equipment]],Tabelle1[Item],0),1)</f>
        <v>Pistol</v>
      </c>
      <c r="D38" s="50" t="s">
        <v>299</v>
      </c>
      <c r="E38" s="22">
        <f>+INDEX(Tabelle1[[Type]:[Caps]],MATCH(Tabelle35[[#This Row],[Equipment]],Tabelle1[Item],0),3)</f>
        <v>6</v>
      </c>
      <c r="F38" s="22"/>
      <c r="G38" s="22">
        <f t="shared" si="0"/>
        <v>0</v>
      </c>
      <c r="H38" s="79" t="str">
        <f>+INDEX(Tabelle1[[Type]:[Basic equipment]],MATCH(Tabelle35[[#This Row],[Equipment]],Tabelle1[Item],0),6)</f>
        <v>-</v>
      </c>
      <c r="I38" s="25"/>
      <c r="J38" s="25"/>
      <c r="K38" s="25"/>
    </row>
    <row r="39" spans="1:11" s="12" customFormat="1" ht="12.5">
      <c r="A39" s="23" t="s">
        <v>61</v>
      </c>
      <c r="B39" s="24" t="s">
        <v>12</v>
      </c>
      <c r="C39" s="24" t="str">
        <f>+INDEX(Tabelle1[[Type]:[Caps]],MATCH(Tabelle35[[#This Row],[Equipment]],Tabelle1[Item],0),1)</f>
        <v>Pistol</v>
      </c>
      <c r="D39" s="50" t="s">
        <v>86</v>
      </c>
      <c r="E39" s="21">
        <f>+INDEX(Tabelle1[[Type]:[Caps]],MATCH(Tabelle35[[#This Row],[Equipment]],Tabelle1[Item],0),3)</f>
        <v>3</v>
      </c>
      <c r="F39" s="22"/>
      <c r="G39" s="22">
        <f>+F39*E39</f>
        <v>0</v>
      </c>
      <c r="H39" s="28" t="str">
        <f>+INDEX(Tabelle1[[Type]:[Basic equipment]],MATCH(Tabelle35[[#This Row],[Equipment]],Tabelle1[Item],0),6)</f>
        <v>-</v>
      </c>
      <c r="I39" s="25"/>
      <c r="J39" s="25"/>
      <c r="K39" s="25"/>
    </row>
    <row r="40" spans="1:11" s="12" customFormat="1" ht="12.5">
      <c r="A40" s="23" t="s">
        <v>61</v>
      </c>
      <c r="B40" s="24" t="s">
        <v>12</v>
      </c>
      <c r="C40" s="24" t="str">
        <f>+INDEX(Tabelle1[[Type]:[Caps]],MATCH(Tabelle35[[#This Row],[Equipment]],Tabelle1[Item],0),1)</f>
        <v>Melee</v>
      </c>
      <c r="D40" s="24" t="s">
        <v>381</v>
      </c>
      <c r="E40" s="22">
        <f>+INDEX(Tabelle1[[Type]:[Caps]],MATCH(Tabelle35[[#This Row],[Equipment]],Tabelle1[Item],0),3)</f>
        <v>2</v>
      </c>
      <c r="F40" s="22"/>
      <c r="G40" s="22">
        <f>+F40*E40</f>
        <v>0</v>
      </c>
      <c r="H40" s="79" t="str">
        <f>+INDEX(Tabelle1[[Type]:[Basic equipment]],MATCH(Tabelle35[[#This Row],[Equipment]],Tabelle1[Item],0),6)</f>
        <v>-</v>
      </c>
      <c r="I40" s="25"/>
      <c r="J40" s="25"/>
      <c r="K40" s="25"/>
    </row>
    <row r="41" spans="1:11" s="12" customFormat="1" ht="12.5">
      <c r="A41" s="23" t="s">
        <v>61</v>
      </c>
      <c r="B41" s="24" t="s">
        <v>12</v>
      </c>
      <c r="C41" s="24" t="str">
        <f>+INDEX(Tabelle1[[Type]:[Caps]],MATCH(Tabelle35[[#This Row],[Equipment]],Tabelle1[Item],0),1)</f>
        <v>Melee</v>
      </c>
      <c r="D41" s="50" t="s">
        <v>69</v>
      </c>
      <c r="E41" s="21">
        <f>+INDEX(Tabelle1[[Type]:[Caps]],MATCH(Tabelle35[[#This Row],[Equipment]],Tabelle1[Item],0),3)</f>
        <v>2</v>
      </c>
      <c r="F41" s="22"/>
      <c r="G41" s="22">
        <f t="shared" si="0"/>
        <v>0</v>
      </c>
      <c r="H41" s="28" t="str">
        <f>+INDEX(Tabelle1[[Type]:[Basic equipment]],MATCH(Tabelle35[[#This Row],[Equipment]],Tabelle1[Item],0),6)</f>
        <v>-</v>
      </c>
      <c r="I41" s="25"/>
      <c r="J41" s="25"/>
      <c r="K41" s="25"/>
    </row>
    <row r="42" spans="1:11" s="12" customFormat="1" ht="12.5">
      <c r="A42" s="23" t="s">
        <v>61</v>
      </c>
      <c r="B42" s="24" t="s">
        <v>12</v>
      </c>
      <c r="C42" s="24" t="str">
        <f>+INDEX(Tabelle1[[Type]:[Caps]],MATCH(Tabelle35[[#This Row],[Equipment]],Tabelle1[Item],0),1)</f>
        <v>Melee</v>
      </c>
      <c r="D42" s="50" t="s">
        <v>13</v>
      </c>
      <c r="E42" s="21">
        <f>+INDEX(Tabelle1[[Type]:[Caps]],MATCH(Tabelle35[[#This Row],[Equipment]],Tabelle1[Item],0),3)</f>
        <v>2</v>
      </c>
      <c r="F42" s="22"/>
      <c r="G42" s="22">
        <f t="shared" si="0"/>
        <v>0</v>
      </c>
      <c r="H42" s="28" t="str">
        <f>+INDEX(Tabelle1[[Type]:[Basic equipment]],MATCH(Tabelle35[[#This Row],[Equipment]],Tabelle1[Item],0),6)</f>
        <v>-</v>
      </c>
      <c r="I42" s="25"/>
      <c r="J42" s="25"/>
      <c r="K42" s="25"/>
    </row>
    <row r="43" spans="1:11" s="12" customFormat="1" ht="12.5">
      <c r="A43" s="23" t="s">
        <v>61</v>
      </c>
      <c r="B43" s="24" t="s">
        <v>12</v>
      </c>
      <c r="C43" s="24" t="str">
        <f>+INDEX(Tabelle1[[Type]:[Caps]],MATCH(Tabelle35[[#This Row],[Equipment]],Tabelle1[Item],0),1)</f>
        <v>Pistol</v>
      </c>
      <c r="D43" s="50" t="s">
        <v>332</v>
      </c>
      <c r="E43" s="21">
        <f>+INDEX(Tabelle1[[Type]:[Caps]],MATCH(Tabelle35[[#This Row],[Equipment]],Tabelle1[Item],0),3)</f>
        <v>2</v>
      </c>
      <c r="F43" s="22"/>
      <c r="G43" s="22">
        <f t="shared" si="0"/>
        <v>0</v>
      </c>
      <c r="H43" s="28" t="str">
        <f>+INDEX(Tabelle1[[Type]:[Basic equipment]],MATCH(Tabelle35[[#This Row],[Equipment]],Tabelle1[Item],0),6)</f>
        <v>-</v>
      </c>
      <c r="I43" s="25"/>
      <c r="J43" s="25"/>
      <c r="K43" s="25"/>
    </row>
    <row r="44" spans="1:11" s="12" customFormat="1" ht="14">
      <c r="A44" s="9" t="s">
        <v>61</v>
      </c>
      <c r="B44" s="10" t="s">
        <v>47</v>
      </c>
      <c r="C44" s="10" t="str">
        <f>+INDEX(Tabelle1[[Type]:[Caps]],MATCH(Tabelle35[[#This Row],[Equipment]],Tabelle1[Item],0),1)</f>
        <v>Unit</v>
      </c>
      <c r="D44" s="10" t="s">
        <v>47</v>
      </c>
      <c r="E44" s="11">
        <f>+INDEX(Tabelle1[[Type]:[Caps]],MATCH(Tabelle35[[#This Row],[Equipment]],Tabelle1[Item],0),3)</f>
        <v>45</v>
      </c>
      <c r="F44" s="11"/>
      <c r="G44" s="11">
        <f t="shared" si="0"/>
        <v>0</v>
      </c>
      <c r="H44" s="10" t="str">
        <f>+INDEX(Tabelle1[[Type]:[Basic equipment]],MATCH(Tabelle35[[#This Row],[Equipment]],Tabelle1[Item],0),6)</f>
        <v>Eyebot Laser</v>
      </c>
    </row>
    <row r="45" spans="1:11" s="12" customFormat="1" ht="14">
      <c r="A45" s="9" t="s">
        <v>61</v>
      </c>
      <c r="B45" s="10" t="s">
        <v>45</v>
      </c>
      <c r="C45" s="10" t="str">
        <f>+INDEX(Tabelle1[[Type]:[Caps]],MATCH(Tabelle35[[#This Row],[Equipment]],Tabelle1[Item],0),1)</f>
        <v>Unit</v>
      </c>
      <c r="D45" s="10" t="s">
        <v>45</v>
      </c>
      <c r="E45" s="11">
        <f>+INDEX(Tabelle1[[Type]:[Caps]],MATCH(Tabelle35[[#This Row],[Equipment]],Tabelle1[Item],0),3)</f>
        <v>85</v>
      </c>
      <c r="F45" s="11"/>
      <c r="G45" s="11">
        <f t="shared" si="0"/>
        <v>0</v>
      </c>
      <c r="H45" s="10" t="str">
        <f>+INDEX(Tabelle1[[Type]:[Basic equipment]],MATCH(Tabelle35[[#This Row],[Equipment]],Tabelle1[Item],0),6)</f>
        <v>Jet, Mentats</v>
      </c>
    </row>
    <row r="46" spans="1:11" s="12" customFormat="1" ht="12.5">
      <c r="A46" s="13" t="s">
        <v>61</v>
      </c>
      <c r="B46" s="14" t="s">
        <v>45</v>
      </c>
      <c r="C46" s="14" t="str">
        <f>+INDEX(Tabelle1[[Type]:[Caps]],MATCH(Tabelle35[[#This Row],[Equipment]],Tabelle1[Item],0),1)</f>
        <v>Heroic</v>
      </c>
      <c r="D46" s="49" t="s">
        <v>1</v>
      </c>
      <c r="E46" s="15">
        <f>+INDEX(Tabelle1[[Type]:[Caps]],MATCH(Tabelle35[[#This Row],[Equipment]],Tabelle1[Item],0),3)</f>
        <v>60</v>
      </c>
      <c r="F46" s="15"/>
      <c r="G46" s="15">
        <f t="shared" si="0"/>
        <v>0</v>
      </c>
      <c r="H46" s="16" t="str">
        <f>+INDEX(Tabelle1[[Type]:[Basic equipment]],MATCH(Tabelle35[[#This Row],[Equipment]],Tabelle1[Item],0),6)</f>
        <v>-</v>
      </c>
    </row>
    <row r="47" spans="1:11" s="12" customFormat="1" ht="12.5">
      <c r="A47" s="13" t="s">
        <v>61</v>
      </c>
      <c r="B47" s="14" t="s">
        <v>45</v>
      </c>
      <c r="C47" s="14" t="str">
        <f>+INDEX(Tabelle1[[Type]:[Caps]],MATCH(Tabelle35[[#This Row],[Equipment]],Tabelle1[Item],0),1)</f>
        <v>Pistol</v>
      </c>
      <c r="D47" s="49" t="s">
        <v>34</v>
      </c>
      <c r="E47" s="17">
        <f>+INDEX(Tabelle1[[Type]:[Caps]],MATCH(Tabelle35[[#This Row],[Equipment]],Tabelle1[Item],0),3)</f>
        <v>6</v>
      </c>
      <c r="F47" s="15"/>
      <c r="G47" s="15">
        <f t="shared" si="0"/>
        <v>0</v>
      </c>
      <c r="H47" s="18" t="str">
        <f>+INDEX(Tabelle1[[Type]:[Basic equipment]],MATCH(Tabelle35[[#This Row],[Equipment]],Tabelle1[Item],0),6)</f>
        <v>-</v>
      </c>
    </row>
    <row r="48" spans="1:11" s="12" customFormat="1" ht="12.5">
      <c r="A48" s="13" t="s">
        <v>61</v>
      </c>
      <c r="B48" s="24" t="s">
        <v>45</v>
      </c>
      <c r="C48" s="24" t="str">
        <f>+INDEX(Tabelle1[[Type]:[Caps]],MATCH(Tabelle35[[#This Row],[Equipment]],Tabelle1[Item],0),1)</f>
        <v>Pistol</v>
      </c>
      <c r="D48" s="50" t="s">
        <v>299</v>
      </c>
      <c r="E48" s="22">
        <f>+INDEX(Tabelle1[[Type]:[Caps]],MATCH(Tabelle35[[#This Row],[Equipment]],Tabelle1[Item],0),3)</f>
        <v>6</v>
      </c>
      <c r="F48" s="22"/>
      <c r="G48" s="22">
        <f t="shared" si="0"/>
        <v>0</v>
      </c>
      <c r="H48" s="79" t="str">
        <f>+INDEX(Tabelle1[[Type]:[Basic equipment]],MATCH(Tabelle35[[#This Row],[Equipment]],Tabelle1[Item],0),6)</f>
        <v>-</v>
      </c>
      <c r="I48" s="25"/>
      <c r="J48" s="25"/>
      <c r="K48" s="25"/>
    </row>
    <row r="49" spans="1:11" s="12" customFormat="1" ht="12.5">
      <c r="A49" s="13" t="s">
        <v>61</v>
      </c>
      <c r="B49" s="24" t="s">
        <v>45</v>
      </c>
      <c r="C49" s="24" t="str">
        <f>+INDEX(Tabelle1[[Type]:[Caps]],MATCH(Tabelle35[[#This Row],[Equipment]],Tabelle1[Item],0),1)</f>
        <v>Pistol</v>
      </c>
      <c r="D49" s="50" t="s">
        <v>86</v>
      </c>
      <c r="E49" s="21">
        <f>+INDEX(Tabelle1[[Type]:[Caps]],MATCH(Tabelle35[[#This Row],[Equipment]],Tabelle1[Item],0),3)</f>
        <v>3</v>
      </c>
      <c r="F49" s="22"/>
      <c r="G49" s="22">
        <f t="shared" si="0"/>
        <v>0</v>
      </c>
      <c r="H49" s="28" t="str">
        <f>+INDEX(Tabelle1[[Type]:[Basic equipment]],MATCH(Tabelle35[[#This Row],[Equipment]],Tabelle1[Item],0),6)</f>
        <v>-</v>
      </c>
      <c r="I49" s="25"/>
      <c r="J49" s="25"/>
      <c r="K49" s="25"/>
    </row>
    <row r="50" spans="1:11" s="12" customFormat="1" ht="12.5">
      <c r="A50" s="23" t="s">
        <v>61</v>
      </c>
      <c r="B50" s="24" t="s">
        <v>45</v>
      </c>
      <c r="C50" s="24" t="str">
        <f>+INDEX(Tabelle1[[Type]:[Caps]],MATCH(Tabelle35[[#This Row],[Equipment]],Tabelle1[Item],0),1)</f>
        <v>Pistol</v>
      </c>
      <c r="D50" s="50" t="s">
        <v>332</v>
      </c>
      <c r="E50" s="21">
        <f>+INDEX(Tabelle1[[Type]:[Caps]],MATCH(Tabelle35[[#This Row],[Equipment]],Tabelle1[Item],0),3)</f>
        <v>2</v>
      </c>
      <c r="F50" s="22"/>
      <c r="G50" s="22">
        <f t="shared" si="0"/>
        <v>0</v>
      </c>
      <c r="H50" s="28" t="str">
        <f>+INDEX(Tabelle1[[Type]:[Basic equipment]],MATCH(Tabelle35[[#This Row],[Equipment]],Tabelle1[Item],0),6)</f>
        <v>-</v>
      </c>
      <c r="I50" s="25"/>
      <c r="J50" s="25"/>
      <c r="K50" s="25"/>
    </row>
    <row r="51" spans="1:11" s="12" customFormat="1" ht="14">
      <c r="A51" s="9" t="s">
        <v>61</v>
      </c>
      <c r="B51" s="10" t="s">
        <v>50</v>
      </c>
      <c r="C51" s="10" t="str">
        <f>+INDEX(Tabelle1[[Type]:[Caps]],MATCH(Tabelle35[[#This Row],[Equipment]],Tabelle1[Item],0),1)</f>
        <v>Unit</v>
      </c>
      <c r="D51" s="10" t="s">
        <v>50</v>
      </c>
      <c r="E51" s="11">
        <f>+INDEX(Tabelle1[[Type]:[Caps]],MATCH(Tabelle35[[#This Row],[Equipment]],Tabelle1[Item],0),3)</f>
        <v>57</v>
      </c>
      <c r="F51" s="11"/>
      <c r="G51" s="11">
        <f t="shared" si="0"/>
        <v>0</v>
      </c>
      <c r="H51" s="10" t="str">
        <f>+INDEX(Tabelle1[[Type]:[Basic equipment]],MATCH(Tabelle35[[#This Row],[Equipment]],Tabelle1[Item],0),6)</f>
        <v>-</v>
      </c>
    </row>
    <row r="52" spans="1:11" s="12" customFormat="1" ht="12.5">
      <c r="A52" s="13" t="s">
        <v>61</v>
      </c>
      <c r="B52" s="14" t="s">
        <v>50</v>
      </c>
      <c r="C52" s="14" t="str">
        <f>+INDEX(Tabelle1[[Type]:[Caps]],MATCH(Tabelle35[[#This Row],[Equipment]],Tabelle1[Item],0),1)</f>
        <v>Heroic</v>
      </c>
      <c r="D52" s="49" t="s">
        <v>1</v>
      </c>
      <c r="E52" s="15">
        <f>+INDEX(Tabelle1[[Type]:[Caps]],MATCH(Tabelle35[[#This Row],[Equipment]],Tabelle1[Item],0),3)</f>
        <v>60</v>
      </c>
      <c r="F52" s="15"/>
      <c r="G52" s="15">
        <f t="shared" si="0"/>
        <v>0</v>
      </c>
      <c r="H52" s="16" t="str">
        <f>+INDEX(Tabelle1[[Type]:[Basic equipment]],MATCH(Tabelle35[[#This Row],[Equipment]],Tabelle1[Item],0),6)</f>
        <v>-</v>
      </c>
    </row>
    <row r="53" spans="1:11" s="12" customFormat="1" ht="12.5">
      <c r="A53" s="23" t="s">
        <v>61</v>
      </c>
      <c r="B53" s="24" t="s">
        <v>50</v>
      </c>
      <c r="C53" s="24" t="str">
        <f>+INDEX(Tabelle1[[Type]:[Caps]],MATCH(Tabelle35[[#This Row],[Equipment]],Tabelle1[Item],0),1)</f>
        <v>Mine</v>
      </c>
      <c r="D53" s="50" t="s">
        <v>312</v>
      </c>
      <c r="E53" s="21">
        <f>+INDEX(Tabelle1[[Type]:[Caps]],MATCH(Tabelle35[[#This Row],[Equipment]],Tabelle1[Item],0),3)</f>
        <v>10</v>
      </c>
      <c r="F53" s="22"/>
      <c r="G53" s="22">
        <f t="shared" si="0"/>
        <v>0</v>
      </c>
      <c r="H53" s="28" t="str">
        <f>+INDEX(Tabelle1[[Type]:[Basic equipment]],MATCH(Tabelle35[[#This Row],[Equipment]],Tabelle1[Item],0),6)</f>
        <v>-</v>
      </c>
      <c r="I53" s="25"/>
      <c r="J53" s="25"/>
      <c r="K53" s="25"/>
    </row>
    <row r="54" spans="1:11" s="12" customFormat="1" ht="12.5">
      <c r="A54" s="23" t="s">
        <v>61</v>
      </c>
      <c r="B54" s="24" t="s">
        <v>50</v>
      </c>
      <c r="C54" s="24" t="str">
        <f>+INDEX(Tabelle1[[Type]:[Caps]],MATCH(Tabelle35[[#This Row],[Equipment]],Tabelle1[Item],0),1)</f>
        <v>Rifle</v>
      </c>
      <c r="D54" s="50" t="s">
        <v>54</v>
      </c>
      <c r="E54" s="21">
        <f>+INDEX(Tabelle1[[Type]:[Caps]],MATCH(Tabelle35[[#This Row],[Equipment]],Tabelle1[Item],0),3)</f>
        <v>20</v>
      </c>
      <c r="F54" s="22"/>
      <c r="G54" s="22">
        <f t="shared" si="0"/>
        <v>0</v>
      </c>
      <c r="H54" s="28" t="str">
        <f>+INDEX(Tabelle1[[Type]:[Basic equipment]],MATCH(Tabelle35[[#This Row],[Equipment]],Tabelle1[Item],0),6)</f>
        <v>-</v>
      </c>
      <c r="I54" s="25"/>
      <c r="J54" s="25"/>
      <c r="K54" s="25"/>
    </row>
    <row r="55" spans="1:11" s="12" customFormat="1" ht="12.5">
      <c r="A55" s="23" t="s">
        <v>61</v>
      </c>
      <c r="B55" s="24" t="s">
        <v>50</v>
      </c>
      <c r="C55" s="24" t="str">
        <f>+INDEX(Tabelle1[[Type]:[Caps]],MATCH(Tabelle35[[#This Row],[Equipment]],Tabelle1[Item],0),1)</f>
        <v>Rifle</v>
      </c>
      <c r="D55" s="50" t="s">
        <v>302</v>
      </c>
      <c r="E55" s="21">
        <f>+INDEX(Tabelle1[[Type]:[Caps]],MATCH(Tabelle35[[#This Row],[Equipment]],Tabelle1[Item],0),3)</f>
        <v>17</v>
      </c>
      <c r="F55" s="22"/>
      <c r="G55" s="22">
        <f t="shared" si="0"/>
        <v>0</v>
      </c>
      <c r="H55" s="28" t="str">
        <f>+INDEX(Tabelle1[[Type]:[Basic equipment]],MATCH(Tabelle35[[#This Row],[Equipment]],Tabelle1[Item],0),6)</f>
        <v>-</v>
      </c>
      <c r="I55" s="25"/>
      <c r="J55" s="25"/>
      <c r="K55" s="25"/>
    </row>
    <row r="56" spans="1:11" s="12" customFormat="1" ht="12.5">
      <c r="A56" s="23" t="s">
        <v>61</v>
      </c>
      <c r="B56" s="24" t="s">
        <v>50</v>
      </c>
      <c r="C56" s="24" t="str">
        <f>+INDEX(Tabelle1[[Type]:[Caps]],MATCH(Tabelle35[[#This Row],[Equipment]],Tabelle1[Item],0),1)</f>
        <v>Rifle</v>
      </c>
      <c r="D56" s="50" t="s">
        <v>335</v>
      </c>
      <c r="E56" s="21">
        <f>+INDEX(Tabelle1[[Type]:[Caps]],MATCH(Tabelle35[[#This Row],[Equipment]],Tabelle1[Item],0),3)</f>
        <v>11</v>
      </c>
      <c r="F56" s="22"/>
      <c r="G56" s="22">
        <f t="shared" si="0"/>
        <v>0</v>
      </c>
      <c r="H56" s="28" t="str">
        <f>+INDEX(Tabelle1[[Type]:[Basic equipment]],MATCH(Tabelle35[[#This Row],[Equipment]],Tabelle1[Item],0),6)</f>
        <v>-</v>
      </c>
      <c r="I56" s="25"/>
      <c r="J56" s="25"/>
      <c r="K56" s="25"/>
    </row>
    <row r="57" spans="1:11" s="12" customFormat="1" ht="12.5">
      <c r="A57" s="23" t="s">
        <v>61</v>
      </c>
      <c r="B57" s="24" t="s">
        <v>50</v>
      </c>
      <c r="C57" s="24" t="str">
        <f>+INDEX(Tabelle1[[Type]:[Caps]],MATCH(Tabelle35[[#This Row],[Equipment]],Tabelle1[Item],0),1)</f>
        <v>Rifle</v>
      </c>
      <c r="D57" s="50" t="s">
        <v>67</v>
      </c>
      <c r="E57" s="21">
        <f>+INDEX(Tabelle1[[Type]:[Caps]],MATCH(Tabelle35[[#This Row],[Equipment]],Tabelle1[Item],0),3)</f>
        <v>14</v>
      </c>
      <c r="F57" s="22"/>
      <c r="G57" s="22">
        <f t="shared" si="0"/>
        <v>0</v>
      </c>
      <c r="H57" s="28" t="str">
        <f>+INDEX(Tabelle1[[Type]:[Basic equipment]],MATCH(Tabelle35[[#This Row],[Equipment]],Tabelle1[Item],0),6)</f>
        <v>-</v>
      </c>
      <c r="I57" s="25"/>
      <c r="J57" s="25"/>
      <c r="K57" s="25"/>
    </row>
    <row r="58" spans="1:11" s="12" customFormat="1" ht="12.5">
      <c r="A58" s="23" t="s">
        <v>61</v>
      </c>
      <c r="B58" s="24" t="s">
        <v>50</v>
      </c>
      <c r="C58" s="24" t="str">
        <f>+INDEX(Tabelle1[[Type]:[Caps]],MATCH(Tabelle35[[#This Row],[Equipment]],Tabelle1[Item],0),1)</f>
        <v>Rifle</v>
      </c>
      <c r="D58" s="50" t="s">
        <v>51</v>
      </c>
      <c r="E58" s="21">
        <f>+INDEX(Tabelle1[[Type]:[Caps]],MATCH(Tabelle35[[#This Row],[Equipment]],Tabelle1[Item],0),3)</f>
        <v>14</v>
      </c>
      <c r="F58" s="22"/>
      <c r="G58" s="22">
        <f t="shared" si="0"/>
        <v>0</v>
      </c>
      <c r="H58" s="28" t="str">
        <f>+INDEX(Tabelle1[[Type]:[Basic equipment]],MATCH(Tabelle35[[#This Row],[Equipment]],Tabelle1[Item],0),6)</f>
        <v>-</v>
      </c>
      <c r="I58" s="25"/>
      <c r="J58" s="25"/>
      <c r="K58" s="25"/>
    </row>
    <row r="59" spans="1:11" s="12" customFormat="1" ht="12.5">
      <c r="A59" s="23" t="s">
        <v>61</v>
      </c>
      <c r="B59" s="24" t="s">
        <v>50</v>
      </c>
      <c r="C59" s="24" t="str">
        <f>+INDEX(Tabelle1[[Type]:[Caps]],MATCH(Tabelle35[[#This Row],[Equipment]],Tabelle1[Item],0),1)</f>
        <v>Rifle</v>
      </c>
      <c r="D59" s="50" t="s">
        <v>300</v>
      </c>
      <c r="E59" s="21">
        <f>+INDEX(Tabelle1[[Type]:[Caps]],MATCH(Tabelle35[[#This Row],[Equipment]],Tabelle1[Item],0),3)</f>
        <v>10</v>
      </c>
      <c r="F59" s="22"/>
      <c r="G59" s="22">
        <f t="shared" si="0"/>
        <v>0</v>
      </c>
      <c r="H59" s="28" t="str">
        <f>+INDEX(Tabelle1[[Type]:[Basic equipment]],MATCH(Tabelle35[[#This Row],[Equipment]],Tabelle1[Item],0),6)</f>
        <v>-</v>
      </c>
      <c r="I59" s="25"/>
      <c r="J59" s="25"/>
      <c r="K59" s="25"/>
    </row>
    <row r="60" spans="1:11" s="12" customFormat="1" ht="12.5">
      <c r="A60" s="23" t="s">
        <v>61</v>
      </c>
      <c r="B60" s="24" t="s">
        <v>50</v>
      </c>
      <c r="C60" s="24" t="str">
        <f>+INDEX(Tabelle1[[Type]:[Caps]],MATCH(Tabelle35[[#This Row],[Equipment]],Tabelle1[Item],0),1)</f>
        <v>Rifle</v>
      </c>
      <c r="D60" s="50" t="s">
        <v>2</v>
      </c>
      <c r="E60" s="21">
        <f>+INDEX(Tabelle1[[Type]:[Caps]],MATCH(Tabelle35[[#This Row],[Equipment]],Tabelle1[Item],0),3)</f>
        <v>10</v>
      </c>
      <c r="F60" s="22"/>
      <c r="G60" s="22">
        <f t="shared" si="0"/>
        <v>0</v>
      </c>
      <c r="H60" s="28" t="str">
        <f>+INDEX(Tabelle1[[Type]:[Basic equipment]],MATCH(Tabelle35[[#This Row],[Equipment]],Tabelle1[Item],0),6)</f>
        <v>-</v>
      </c>
      <c r="I60" s="25"/>
      <c r="J60" s="25"/>
      <c r="K60" s="25"/>
    </row>
    <row r="61" spans="1:11" s="12" customFormat="1" ht="12.5">
      <c r="A61" s="23" t="s">
        <v>61</v>
      </c>
      <c r="B61" s="24" t="s">
        <v>50</v>
      </c>
      <c r="C61" s="24" t="str">
        <f>+INDEX(Tabelle1[[Type]:[Caps]],MATCH(Tabelle35[[#This Row],[Equipment]],Tabelle1[Item],0),1)</f>
        <v>Mine</v>
      </c>
      <c r="D61" s="50" t="s">
        <v>255</v>
      </c>
      <c r="E61" s="21">
        <f>+INDEX(Tabelle1[[Type]:[Caps]],MATCH(Tabelle35[[#This Row],[Equipment]],Tabelle1[Item],0),3)</f>
        <v>5</v>
      </c>
      <c r="F61" s="22"/>
      <c r="G61" s="22">
        <f t="shared" si="0"/>
        <v>0</v>
      </c>
      <c r="H61" s="28" t="str">
        <f>+INDEX(Tabelle1[[Type]:[Basic equipment]],MATCH(Tabelle35[[#This Row],[Equipment]],Tabelle1[Item],0),6)</f>
        <v>-</v>
      </c>
      <c r="I61" s="25"/>
      <c r="J61" s="25"/>
      <c r="K61" s="25"/>
    </row>
    <row r="62" spans="1:11" s="12" customFormat="1" ht="12.5">
      <c r="A62" s="23" t="s">
        <v>61</v>
      </c>
      <c r="B62" s="24" t="s">
        <v>50</v>
      </c>
      <c r="C62" s="24" t="str">
        <f>+INDEX(Tabelle1[[Type]:[Caps]],MATCH(Tabelle35[[#This Row],[Equipment]],Tabelle1[Item],0),1)</f>
        <v>Melee</v>
      </c>
      <c r="D62" s="50" t="s">
        <v>17</v>
      </c>
      <c r="E62" s="21">
        <f>+INDEX(Tabelle1[[Type]:[Caps]],MATCH(Tabelle35[[#This Row],[Equipment]],Tabelle1[Item],0),3)</f>
        <v>8</v>
      </c>
      <c r="F62" s="22"/>
      <c r="G62" s="22">
        <f t="shared" si="0"/>
        <v>0</v>
      </c>
      <c r="H62" s="28" t="str">
        <f>+INDEX(Tabelle1[[Type]:[Basic equipment]],MATCH(Tabelle35[[#This Row],[Equipment]],Tabelle1[Item],0),6)</f>
        <v>-</v>
      </c>
      <c r="I62" s="25"/>
      <c r="J62" s="25"/>
      <c r="K62" s="25"/>
    </row>
    <row r="63" spans="1:11" s="12" customFormat="1" ht="12.5">
      <c r="A63" s="23" t="s">
        <v>61</v>
      </c>
      <c r="B63" s="24" t="s">
        <v>50</v>
      </c>
      <c r="C63" s="24" t="str">
        <f>+INDEX(Tabelle1[[Type]:[Caps]],MATCH(Tabelle35[[#This Row],[Equipment]],Tabelle1[Item],0),1)</f>
        <v>Rifle</v>
      </c>
      <c r="D63" s="50" t="s">
        <v>20</v>
      </c>
      <c r="E63" s="22">
        <f>+INDEX(Tabelle1[[Type]:[Caps]],MATCH(Tabelle35[[#This Row],[Equipment]],Tabelle1[Item],0),3)</f>
        <v>8</v>
      </c>
      <c r="F63" s="22"/>
      <c r="G63" s="22">
        <f t="shared" si="0"/>
        <v>0</v>
      </c>
      <c r="H63" s="79" t="str">
        <f>+INDEX(Tabelle1[[Type]:[Basic equipment]],MATCH(Tabelle35[[#This Row],[Equipment]],Tabelle1[Item],0),6)</f>
        <v>-</v>
      </c>
      <c r="I63" s="25"/>
      <c r="J63" s="25"/>
      <c r="K63" s="25"/>
    </row>
    <row r="64" spans="1:11" s="12" customFormat="1" ht="12.5">
      <c r="A64" s="23" t="s">
        <v>61</v>
      </c>
      <c r="B64" s="24" t="s">
        <v>50</v>
      </c>
      <c r="C64" s="24" t="str">
        <f>+INDEX(Tabelle1[[Type]:[Caps]],MATCH(Tabelle35[[#This Row],[Equipment]],Tabelle1[Item],0),1)</f>
        <v>Thrown Weapon</v>
      </c>
      <c r="D64" s="50" t="s">
        <v>89</v>
      </c>
      <c r="E64" s="21">
        <f>+INDEX(Tabelle1[[Type]:[Caps]],MATCH(Tabelle35[[#This Row],[Equipment]],Tabelle1[Item],0),3)</f>
        <v>7</v>
      </c>
      <c r="F64" s="22"/>
      <c r="G64" s="22">
        <f t="shared" si="0"/>
        <v>0</v>
      </c>
      <c r="H64" s="28" t="str">
        <f>+INDEX(Tabelle1[[Type]:[Basic equipment]],MATCH(Tabelle35[[#This Row],[Equipment]],Tabelle1[Item],0),6)</f>
        <v>-</v>
      </c>
      <c r="I64" s="25"/>
      <c r="J64" s="25"/>
      <c r="K64" s="25"/>
    </row>
    <row r="65" spans="1:11" s="12" customFormat="1" ht="12.5">
      <c r="A65" s="23" t="s">
        <v>61</v>
      </c>
      <c r="B65" s="24" t="s">
        <v>50</v>
      </c>
      <c r="C65" s="24" t="str">
        <f>+INDEX(Tabelle1[[Type]:[Caps]],MATCH(Tabelle35[[#This Row],[Equipment]],Tabelle1[Item],0),1)</f>
        <v>Melee</v>
      </c>
      <c r="D65" s="50" t="s">
        <v>81</v>
      </c>
      <c r="E65" s="22">
        <f>+INDEX(Tabelle1[[Type]:[Caps]],MATCH(Tabelle35[[#This Row],[Equipment]],Tabelle1[Item],0),3)</f>
        <v>6</v>
      </c>
      <c r="F65" s="22"/>
      <c r="G65" s="22">
        <f t="shared" si="0"/>
        <v>0</v>
      </c>
      <c r="H65" s="79" t="str">
        <f>+INDEX(Tabelle1[[Type]:[Basic equipment]],MATCH(Tabelle35[[#This Row],[Equipment]],Tabelle1[Item],0),6)</f>
        <v>-</v>
      </c>
      <c r="I65" s="25"/>
      <c r="J65" s="25"/>
      <c r="K65" s="25"/>
    </row>
    <row r="66" spans="1:11" s="12" customFormat="1" ht="12.5">
      <c r="A66" s="23" t="s">
        <v>61</v>
      </c>
      <c r="B66" s="24" t="s">
        <v>50</v>
      </c>
      <c r="C66" s="24" t="str">
        <f>+INDEX(Tabelle1[[Type]:[Caps]],MATCH(Tabelle35[[#This Row],[Equipment]],Tabelle1[Item],0),1)</f>
        <v>Pistol</v>
      </c>
      <c r="D66" s="50" t="s">
        <v>34</v>
      </c>
      <c r="E66" s="22">
        <f>+INDEX(Tabelle1[[Type]:[Caps]],MATCH(Tabelle35[[#This Row],[Equipment]],Tabelle1[Item],0),3)</f>
        <v>6</v>
      </c>
      <c r="F66" s="22"/>
      <c r="G66" s="22">
        <f t="shared" si="0"/>
        <v>0</v>
      </c>
      <c r="H66" s="79" t="str">
        <f>+INDEX(Tabelle1[[Type]:[Basic equipment]],MATCH(Tabelle35[[#This Row],[Equipment]],Tabelle1[Item],0),6)</f>
        <v>-</v>
      </c>
      <c r="I66" s="25"/>
      <c r="J66" s="25"/>
      <c r="K66" s="25"/>
    </row>
    <row r="67" spans="1:11" s="12" customFormat="1" ht="12.5">
      <c r="A67" s="23" t="s">
        <v>61</v>
      </c>
      <c r="B67" s="24" t="s">
        <v>50</v>
      </c>
      <c r="C67" s="24" t="str">
        <f>+INDEX(Tabelle1[[Type]:[Caps]],MATCH(Tabelle35[[#This Row],[Equipment]],Tabelle1[Item],0),1)</f>
        <v>Pistol</v>
      </c>
      <c r="D67" s="50" t="s">
        <v>299</v>
      </c>
      <c r="E67" s="22">
        <f>+INDEX(Tabelle1[[Type]:[Caps]],MATCH(Tabelle35[[#This Row],[Equipment]],Tabelle1[Item],0),3)</f>
        <v>6</v>
      </c>
      <c r="F67" s="22"/>
      <c r="G67" s="22">
        <f t="shared" si="0"/>
        <v>0</v>
      </c>
      <c r="H67" s="79" t="str">
        <f>+INDEX(Tabelle1[[Type]:[Basic equipment]],MATCH(Tabelle35[[#This Row],[Equipment]],Tabelle1[Item],0),6)</f>
        <v>-</v>
      </c>
      <c r="I67" s="25"/>
      <c r="J67" s="25"/>
      <c r="K67" s="25"/>
    </row>
    <row r="68" spans="1:11" s="12" customFormat="1" ht="12.5">
      <c r="A68" s="23" t="s">
        <v>61</v>
      </c>
      <c r="B68" s="24" t="s">
        <v>50</v>
      </c>
      <c r="C68" s="24" t="str">
        <f>+INDEX(Tabelle1[[Type]:[Caps]],MATCH(Tabelle35[[#This Row],[Equipment]],Tabelle1[Item],0),1)</f>
        <v>Thrown Weapon</v>
      </c>
      <c r="D68" s="50" t="s">
        <v>100</v>
      </c>
      <c r="E68" s="21">
        <f>+INDEX(Tabelle1[[Type]:[Caps]],MATCH(Tabelle35[[#This Row],[Equipment]],Tabelle1[Item],0),3)</f>
        <v>6</v>
      </c>
      <c r="F68" s="22"/>
      <c r="G68" s="22">
        <f t="shared" si="0"/>
        <v>0</v>
      </c>
      <c r="H68" s="28" t="str">
        <f>+INDEX(Tabelle1[[Type]:[Basic equipment]],MATCH(Tabelle35[[#This Row],[Equipment]],Tabelle1[Item],0),6)</f>
        <v>-</v>
      </c>
      <c r="I68" s="25"/>
      <c r="J68" s="25"/>
      <c r="K68" s="25"/>
    </row>
    <row r="69" spans="1:11" s="12" customFormat="1" ht="12.5">
      <c r="A69" s="23" t="s">
        <v>61</v>
      </c>
      <c r="B69" s="24" t="s">
        <v>50</v>
      </c>
      <c r="C69" s="24" t="str">
        <f>+INDEX(Tabelle1[[Type]:[Caps]],MATCH(Tabelle35[[#This Row],[Equipment]],Tabelle1[Item],0),1)</f>
        <v>Pistol</v>
      </c>
      <c r="D69" s="50" t="s">
        <v>86</v>
      </c>
      <c r="E69" s="22">
        <f>+INDEX(Tabelle1[[Type]:[Caps]],MATCH(Tabelle35[[#This Row],[Equipment]],Tabelle1[Item],0),3)</f>
        <v>3</v>
      </c>
      <c r="F69" s="22"/>
      <c r="G69" s="22">
        <f>+F69*E69</f>
        <v>0</v>
      </c>
      <c r="H69" s="79" t="str">
        <f>+INDEX(Tabelle1[[Type]:[Basic equipment]],MATCH(Tabelle35[[#This Row],[Equipment]],Tabelle1[Item],0),6)</f>
        <v>-</v>
      </c>
      <c r="I69" s="25"/>
      <c r="J69" s="25"/>
      <c r="K69" s="25"/>
    </row>
    <row r="70" spans="1:11" s="12" customFormat="1" ht="12.5">
      <c r="A70" s="23" t="s">
        <v>61</v>
      </c>
      <c r="B70" s="24" t="s">
        <v>50</v>
      </c>
      <c r="C70" s="24" t="str">
        <f>+INDEX(Tabelle1[[Type]:[Caps]],MATCH(Tabelle35[[#This Row],[Equipment]],Tabelle1[Item],0),1)</f>
        <v>Melee</v>
      </c>
      <c r="D70" s="24" t="s">
        <v>381</v>
      </c>
      <c r="E70" s="22">
        <f>+INDEX(Tabelle1[[Type]:[Caps]],MATCH(Tabelle35[[#This Row],[Equipment]],Tabelle1[Item],0),3)</f>
        <v>2</v>
      </c>
      <c r="F70" s="22"/>
      <c r="G70" s="22">
        <f>+F70*E70</f>
        <v>0</v>
      </c>
      <c r="H70" s="79" t="str">
        <f>+INDEX(Tabelle1[[Type]:[Basic equipment]],MATCH(Tabelle35[[#This Row],[Equipment]],Tabelle1[Item],0),6)</f>
        <v>-</v>
      </c>
      <c r="I70" s="25"/>
      <c r="J70" s="25"/>
      <c r="K70" s="25"/>
    </row>
    <row r="71" spans="1:11" s="12" customFormat="1" ht="12.5">
      <c r="A71" s="23" t="s">
        <v>61</v>
      </c>
      <c r="B71" s="24" t="s">
        <v>50</v>
      </c>
      <c r="C71" s="24" t="str">
        <f>+INDEX(Tabelle1[[Type]:[Caps]],MATCH(Tabelle35[[#This Row],[Equipment]],Tabelle1[Item],0),1)</f>
        <v>Melee</v>
      </c>
      <c r="D71" s="50" t="s">
        <v>69</v>
      </c>
      <c r="E71" s="21">
        <f>+INDEX(Tabelle1[[Type]:[Caps]],MATCH(Tabelle35[[#This Row],[Equipment]],Tabelle1[Item],0),3)</f>
        <v>2</v>
      </c>
      <c r="F71" s="22"/>
      <c r="G71" s="22">
        <f t="shared" si="0"/>
        <v>0</v>
      </c>
      <c r="H71" s="28" t="str">
        <f>+INDEX(Tabelle1[[Type]:[Basic equipment]],MATCH(Tabelle35[[#This Row],[Equipment]],Tabelle1[Item],0),6)</f>
        <v>-</v>
      </c>
      <c r="I71" s="25"/>
      <c r="J71" s="25"/>
      <c r="K71" s="25"/>
    </row>
    <row r="72" spans="1:11" s="12" customFormat="1" ht="12.5">
      <c r="A72" s="23" t="s">
        <v>61</v>
      </c>
      <c r="B72" s="24" t="s">
        <v>50</v>
      </c>
      <c r="C72" s="24" t="str">
        <f>+INDEX(Tabelle1[[Type]:[Caps]],MATCH(Tabelle35[[#This Row],[Equipment]],Tabelle1[Item],0),1)</f>
        <v>Melee</v>
      </c>
      <c r="D72" s="50" t="s">
        <v>13</v>
      </c>
      <c r="E72" s="22">
        <f>+INDEX(Tabelle1[[Type]:[Caps]],MATCH(Tabelle35[[#This Row],[Equipment]],Tabelle1[Item],0),3)</f>
        <v>2</v>
      </c>
      <c r="F72" s="22"/>
      <c r="G72" s="22">
        <f t="shared" si="0"/>
        <v>0</v>
      </c>
      <c r="H72" s="79" t="str">
        <f>+INDEX(Tabelle1[[Type]:[Basic equipment]],MATCH(Tabelle35[[#This Row],[Equipment]],Tabelle1[Item],0),6)</f>
        <v>-</v>
      </c>
      <c r="I72" s="25"/>
      <c r="J72" s="25"/>
      <c r="K72" s="25"/>
    </row>
    <row r="73" spans="1:11" s="12" customFormat="1" ht="12.5">
      <c r="A73" s="23" t="s">
        <v>61</v>
      </c>
      <c r="B73" s="24" t="s">
        <v>50</v>
      </c>
      <c r="C73" s="24" t="str">
        <f>+INDEX(Tabelle1[[Type]:[Caps]],MATCH(Tabelle35[[#This Row],[Equipment]],Tabelle1[Item],0),1)</f>
        <v>Pistol</v>
      </c>
      <c r="D73" s="50" t="s">
        <v>332</v>
      </c>
      <c r="E73" s="21">
        <f>+INDEX(Tabelle1[[Type]:[Caps]],MATCH(Tabelle35[[#This Row],[Equipment]],Tabelle1[Item],0),3)</f>
        <v>2</v>
      </c>
      <c r="F73" s="22"/>
      <c r="G73" s="22">
        <f t="shared" si="0"/>
        <v>0</v>
      </c>
      <c r="H73" s="28" t="str">
        <f>+INDEX(Tabelle1[[Type]:[Basic equipment]],MATCH(Tabelle35[[#This Row],[Equipment]],Tabelle1[Item],0),6)</f>
        <v>-</v>
      </c>
      <c r="I73" s="25"/>
      <c r="J73" s="25"/>
      <c r="K73" s="25"/>
    </row>
    <row r="74" spans="1:11" s="12" customFormat="1" ht="14">
      <c r="A74" s="9" t="s">
        <v>61</v>
      </c>
      <c r="B74" s="10" t="s">
        <v>49</v>
      </c>
      <c r="C74" s="10" t="str">
        <f>+INDEX(Tabelle1[[Type]:[Caps]],MATCH(Tabelle35[[#This Row],[Equipment]],Tabelle1[Item],0),1)</f>
        <v>Unit</v>
      </c>
      <c r="D74" s="10" t="s">
        <v>49</v>
      </c>
      <c r="E74" s="11">
        <f>+INDEX(Tabelle1[[Type]:[Caps]],MATCH(Tabelle35[[#This Row],[Equipment]],Tabelle1[Item],0),3)</f>
        <v>70</v>
      </c>
      <c r="F74" s="11"/>
      <c r="G74" s="11">
        <f t="shared" si="0"/>
        <v>0</v>
      </c>
      <c r="H74" s="10" t="str">
        <f>+INDEX(Tabelle1[[Type]:[Basic equipment]],MATCH(Tabelle35[[#This Row],[Equipment]],Tabelle1[Item],0),6)</f>
        <v>Mr Handy Flamer, Mr Handy Buzzsaw</v>
      </c>
    </row>
    <row r="75" spans="1:11" s="12" customFormat="1" ht="12.5">
      <c r="A75" s="23" t="s">
        <v>61</v>
      </c>
      <c r="B75" s="24" t="s">
        <v>73</v>
      </c>
      <c r="C75" s="24" t="str">
        <f>+INDEX(Tabelle1[[Type]:[Caps]],MATCH(Tabelle35[[#This Row],[Equipment]],Tabelle1[Item],0),1)</f>
        <v>Heroic</v>
      </c>
      <c r="D75" s="24" t="s">
        <v>1</v>
      </c>
      <c r="E75" s="21">
        <f>+INDEX(Tabelle1[[Type]:[Caps]],MATCH(Tabelle35[[#This Row],[Equipment]],Tabelle1[Item],0),3)</f>
        <v>60</v>
      </c>
      <c r="F75" s="22"/>
      <c r="G75" s="22">
        <f t="shared" ref="G75:G141" si="1">+F75*E75</f>
        <v>0</v>
      </c>
      <c r="H75" s="28" t="str">
        <f>+INDEX(Tabelle1[[Type]:[Basic equipment]],MATCH(Tabelle35[[#This Row],[Equipment]],Tabelle1[Item],0),6)</f>
        <v>-</v>
      </c>
    </row>
    <row r="76" spans="1:11" s="25" customFormat="1" ht="14">
      <c r="A76" s="9" t="s">
        <v>61</v>
      </c>
      <c r="B76" s="10" t="s">
        <v>73</v>
      </c>
      <c r="C76" s="10" t="str">
        <f>+INDEX(Tabelle1[[Type]:[Caps]],MATCH(Tabelle35[[#This Row],[Equipment]],Tabelle1[Item],0),1)</f>
        <v>Unit</v>
      </c>
      <c r="D76" s="27" t="s">
        <v>73</v>
      </c>
      <c r="E76" s="11">
        <f>+INDEX(Tabelle1[[Type]:[Caps]],MATCH(Tabelle35[[#This Row],[Equipment]],Tabelle1[Item],0),3)</f>
        <v>85</v>
      </c>
      <c r="F76" s="11"/>
      <c r="G76" s="11">
        <f t="shared" si="1"/>
        <v>0</v>
      </c>
      <c r="H76" s="10" t="str">
        <f>+INDEX(Tabelle1[[Type]:[Basic equipment]],MATCH(Tabelle35[[#This Row],[Equipment]],Tabelle1[Item],0),6)</f>
        <v>-</v>
      </c>
    </row>
    <row r="77" spans="1:11" s="25" customFormat="1" ht="12.5">
      <c r="A77" s="23" t="s">
        <v>61</v>
      </c>
      <c r="B77" s="24" t="s">
        <v>73</v>
      </c>
      <c r="C77" s="24" t="str">
        <f>+INDEX(Tabelle1[[Type]:[Caps]],MATCH(Tabelle35[[#This Row],[Equipment]],Tabelle1[Item],0),1)</f>
        <v>Food</v>
      </c>
      <c r="D77" s="50" t="s">
        <v>252</v>
      </c>
      <c r="E77" s="21">
        <f>+INDEX(Tabelle1[[Type]:[Caps]],MATCH(Tabelle35[[#This Row],[Equipment]],Tabelle1[Item],0),3)</f>
        <v>26</v>
      </c>
      <c r="F77" s="22"/>
      <c r="G77" s="22">
        <f t="shared" si="1"/>
        <v>0</v>
      </c>
      <c r="H77" s="28" t="str">
        <f>+INDEX(Tabelle1[[Type]:[Basic equipment]],MATCH(Tabelle35[[#This Row],[Equipment]],Tabelle1[Item],0),6)</f>
        <v>-</v>
      </c>
    </row>
    <row r="78" spans="1:11" s="25" customFormat="1" ht="12.5">
      <c r="A78" s="23" t="s">
        <v>61</v>
      </c>
      <c r="B78" s="24" t="s">
        <v>73</v>
      </c>
      <c r="C78" s="24" t="str">
        <f>+INDEX(Tabelle1[[Type]:[Caps]],MATCH(Tabelle35[[#This Row],[Equipment]],Tabelle1[Item],0),1)</f>
        <v>Food</v>
      </c>
      <c r="D78" s="50" t="s">
        <v>253</v>
      </c>
      <c r="E78" s="21">
        <f>+INDEX(Tabelle1[[Type]:[Caps]],MATCH(Tabelle35[[#This Row],[Equipment]],Tabelle1[Item],0),3)</f>
        <v>20</v>
      </c>
      <c r="F78" s="22"/>
      <c r="G78" s="22">
        <f t="shared" si="1"/>
        <v>0</v>
      </c>
      <c r="H78" s="28" t="str">
        <f>+INDEX(Tabelle1[[Type]:[Basic equipment]],MATCH(Tabelle35[[#This Row],[Equipment]],Tabelle1[Item],0),6)</f>
        <v>-</v>
      </c>
    </row>
    <row r="79" spans="1:11" s="25" customFormat="1" ht="12.5">
      <c r="A79" s="23" t="s">
        <v>61</v>
      </c>
      <c r="B79" s="24" t="s">
        <v>73</v>
      </c>
      <c r="C79" s="24" t="str">
        <f>+INDEX(Tabelle1[[Type]:[Caps]],MATCH(Tabelle35[[#This Row],[Equipment]],Tabelle1[Item],0),1)</f>
        <v>Pistol</v>
      </c>
      <c r="D79" s="50" t="s">
        <v>244</v>
      </c>
      <c r="E79" s="21">
        <f>+INDEX(Tabelle1[[Type]:[Caps]],MATCH(Tabelle35[[#This Row],[Equipment]],Tabelle1[Item],0),3)</f>
        <v>4</v>
      </c>
      <c r="F79" s="22"/>
      <c r="G79" s="22">
        <f t="shared" si="1"/>
        <v>0</v>
      </c>
      <c r="H79" s="28" t="str">
        <f>+INDEX(Tabelle1[[Type]:[Basic equipment]],MATCH(Tabelle35[[#This Row],[Equipment]],Tabelle1[Item],0),6)</f>
        <v>-</v>
      </c>
    </row>
    <row r="80" spans="1:11" s="12" customFormat="1" ht="14">
      <c r="A80" s="9" t="s">
        <v>61</v>
      </c>
      <c r="B80" s="10" t="s">
        <v>40</v>
      </c>
      <c r="C80" s="10" t="str">
        <f>+INDEX(Tabelle1[[Type]:[Caps]],MATCH(Tabelle35[[#This Row],[Equipment]],Tabelle1[Item],0),1)</f>
        <v>Unit</v>
      </c>
      <c r="D80" s="10" t="s">
        <v>40</v>
      </c>
      <c r="E80" s="11">
        <f>+INDEX(Tabelle1[[Type]:[Caps]],MATCH(Tabelle35[[#This Row],[Equipment]],Tabelle1[Item],0),3)</f>
        <v>76</v>
      </c>
      <c r="F80" s="11"/>
      <c r="G80" s="11">
        <f t="shared" si="1"/>
        <v>0</v>
      </c>
      <c r="H80" s="10" t="str">
        <f>+INDEX(Tabelle1[[Type]:[Basic equipment]],MATCH(Tabelle35[[#This Row],[Equipment]],Tabelle1[Item],0),6)</f>
        <v>-</v>
      </c>
    </row>
    <row r="81" spans="1:10" s="12" customFormat="1" ht="12.5">
      <c r="A81" s="13" t="s">
        <v>61</v>
      </c>
      <c r="B81" s="14" t="s">
        <v>40</v>
      </c>
      <c r="C81" s="14" t="str">
        <f>+INDEX(Tabelle1[[Type]:[Caps]],MATCH(Tabelle35[[#This Row],[Equipment]],Tabelle1[Item],0),1)</f>
        <v>Heroic</v>
      </c>
      <c r="D81" s="49" t="s">
        <v>1</v>
      </c>
      <c r="E81" s="17">
        <f>+INDEX(Tabelle1[[Type]:[Caps]],MATCH(Tabelle35[[#This Row],[Equipment]],Tabelle1[Item],0),3)</f>
        <v>60</v>
      </c>
      <c r="F81" s="15"/>
      <c r="G81" s="15">
        <f t="shared" si="1"/>
        <v>0</v>
      </c>
      <c r="H81" s="18" t="str">
        <f>+INDEX(Tabelle1[[Type]:[Basic equipment]],MATCH(Tabelle35[[#This Row],[Equipment]],Tabelle1[Item],0),6)</f>
        <v>-</v>
      </c>
    </row>
    <row r="82" spans="1:10" s="12" customFormat="1" ht="12.5">
      <c r="A82" s="13" t="s">
        <v>61</v>
      </c>
      <c r="B82" s="14" t="s">
        <v>40</v>
      </c>
      <c r="C82" s="14" t="str">
        <f>+INDEX(Tabelle1[[Type]:[Caps]],MATCH(Tabelle35[[#This Row],[Equipment]],Tabelle1[Item],0),1)</f>
        <v>Melee</v>
      </c>
      <c r="D82" s="49" t="s">
        <v>17</v>
      </c>
      <c r="E82" s="17">
        <f>+INDEX(Tabelle1[[Type]:[Caps]],MATCH(Tabelle35[[#This Row],[Equipment]],Tabelle1[Item],0),3)</f>
        <v>8</v>
      </c>
      <c r="F82" s="15"/>
      <c r="G82" s="15">
        <f t="shared" si="1"/>
        <v>0</v>
      </c>
      <c r="H82" s="18" t="str">
        <f>+INDEX(Tabelle1[[Type]:[Basic equipment]],MATCH(Tabelle35[[#This Row],[Equipment]],Tabelle1[Item],0),6)</f>
        <v>-</v>
      </c>
    </row>
    <row r="83" spans="1:10" s="12" customFormat="1" ht="12.5">
      <c r="A83" s="13" t="s">
        <v>61</v>
      </c>
      <c r="B83" s="14" t="s">
        <v>40</v>
      </c>
      <c r="C83" s="14" t="str">
        <f>+INDEX(Tabelle1[[Type]:[Caps]],MATCH(Tabelle35[[#This Row],[Equipment]],Tabelle1[Item],0),1)</f>
        <v>Thrown Weapon</v>
      </c>
      <c r="D83" s="49" t="s">
        <v>89</v>
      </c>
      <c r="E83" s="17">
        <f>+INDEX(Tabelle1[[Type]:[Caps]],MATCH(Tabelle35[[#This Row],[Equipment]],Tabelle1[Item],0),3)</f>
        <v>7</v>
      </c>
      <c r="F83" s="15"/>
      <c r="G83" s="15">
        <f t="shared" si="1"/>
        <v>0</v>
      </c>
      <c r="H83" s="18" t="str">
        <f>+INDEX(Tabelle1[[Type]:[Basic equipment]],MATCH(Tabelle35[[#This Row],[Equipment]],Tabelle1[Item],0),6)</f>
        <v>-</v>
      </c>
    </row>
    <row r="84" spans="1:10" s="12" customFormat="1" ht="12.5">
      <c r="A84" s="13" t="s">
        <v>61</v>
      </c>
      <c r="B84" s="14" t="s">
        <v>40</v>
      </c>
      <c r="C84" s="14" t="str">
        <f>+INDEX(Tabelle1[[Type]:[Caps]],MATCH(Tabelle35[[#This Row],[Equipment]],Tabelle1[Item],0),1)</f>
        <v>Melee</v>
      </c>
      <c r="D84" s="49" t="s">
        <v>81</v>
      </c>
      <c r="E84" s="17">
        <f>+INDEX(Tabelle1[[Type]:[Caps]],MATCH(Tabelle35[[#This Row],[Equipment]],Tabelle1[Item],0),3)</f>
        <v>6</v>
      </c>
      <c r="F84" s="15"/>
      <c r="G84" s="15">
        <f t="shared" si="1"/>
        <v>0</v>
      </c>
      <c r="H84" s="18" t="str">
        <f>+INDEX(Tabelle1[[Type]:[Basic equipment]],MATCH(Tabelle35[[#This Row],[Equipment]],Tabelle1[Item],0),6)</f>
        <v>-</v>
      </c>
    </row>
    <row r="85" spans="1:10" s="12" customFormat="1" ht="12.5">
      <c r="A85" s="23" t="s">
        <v>61</v>
      </c>
      <c r="B85" s="24" t="s">
        <v>40</v>
      </c>
      <c r="C85" s="24" t="str">
        <f>+INDEX(Tabelle1[[Type]:[Caps]],MATCH(Tabelle35[[#This Row],[Equipment]],Tabelle1[Item],0),1)</f>
        <v>Pistol</v>
      </c>
      <c r="D85" s="50" t="s">
        <v>34</v>
      </c>
      <c r="E85" s="21">
        <f>+INDEX(Tabelle1[[Type]:[Caps]],MATCH(Tabelle35[[#This Row],[Equipment]],Tabelle1[Item],0),3)</f>
        <v>6</v>
      </c>
      <c r="F85" s="22"/>
      <c r="G85" s="22">
        <f t="shared" si="1"/>
        <v>0</v>
      </c>
      <c r="H85" s="28" t="str">
        <f>+INDEX(Tabelle1[[Type]:[Basic equipment]],MATCH(Tabelle35[[#This Row],[Equipment]],Tabelle1[Item],0),6)</f>
        <v>-</v>
      </c>
      <c r="I85" s="25"/>
      <c r="J85" s="25"/>
    </row>
    <row r="86" spans="1:10" s="12" customFormat="1" ht="12.5">
      <c r="A86" s="23" t="s">
        <v>61</v>
      </c>
      <c r="B86" s="24" t="s">
        <v>40</v>
      </c>
      <c r="C86" s="24" t="str">
        <f>+INDEX(Tabelle1[[Type]:[Caps]],MATCH(Tabelle35[[#This Row],[Equipment]],Tabelle1[Item],0),1)</f>
        <v>Pistol</v>
      </c>
      <c r="D86" s="50" t="s">
        <v>299</v>
      </c>
      <c r="E86" s="21">
        <f>+INDEX(Tabelle1[[Type]:[Caps]],MATCH(Tabelle35[[#This Row],[Equipment]],Tabelle1[Item],0),3)</f>
        <v>6</v>
      </c>
      <c r="F86" s="22"/>
      <c r="G86" s="22">
        <f t="shared" si="1"/>
        <v>0</v>
      </c>
      <c r="H86" s="28" t="str">
        <f>+INDEX(Tabelle1[[Type]:[Basic equipment]],MATCH(Tabelle35[[#This Row],[Equipment]],Tabelle1[Item],0),6)</f>
        <v>-</v>
      </c>
      <c r="I86" s="25"/>
      <c r="J86" s="25"/>
    </row>
    <row r="87" spans="1:10" s="12" customFormat="1" ht="12.5">
      <c r="A87" s="23" t="s">
        <v>61</v>
      </c>
      <c r="B87" s="24" t="s">
        <v>40</v>
      </c>
      <c r="C87" s="24" t="str">
        <f>+INDEX(Tabelle1[[Type]:[Caps]],MATCH(Tabelle35[[#This Row],[Equipment]],Tabelle1[Item],0),1)</f>
        <v>Thrown Weapon</v>
      </c>
      <c r="D87" s="50" t="s">
        <v>100</v>
      </c>
      <c r="E87" s="21">
        <f>+INDEX(Tabelle1[[Type]:[Caps]],MATCH(Tabelle35[[#This Row],[Equipment]],Tabelle1[Item],0),3)</f>
        <v>6</v>
      </c>
      <c r="F87" s="22"/>
      <c r="G87" s="22">
        <f t="shared" si="1"/>
        <v>0</v>
      </c>
      <c r="H87" s="28" t="str">
        <f>+INDEX(Tabelle1[[Type]:[Basic equipment]],MATCH(Tabelle35[[#This Row],[Equipment]],Tabelle1[Item],0),6)</f>
        <v>-</v>
      </c>
      <c r="I87" s="25"/>
      <c r="J87" s="25"/>
    </row>
    <row r="88" spans="1:10" s="12" customFormat="1" ht="12.5">
      <c r="A88" s="23" t="s">
        <v>61</v>
      </c>
      <c r="B88" s="24" t="s">
        <v>40</v>
      </c>
      <c r="C88" s="24" t="str">
        <f>+INDEX(Tabelle1[[Type]:[Caps]],MATCH(Tabelle35[[#This Row],[Equipment]],Tabelle1[Item],0),1)</f>
        <v>Pistol</v>
      </c>
      <c r="D88" s="50" t="s">
        <v>86</v>
      </c>
      <c r="E88" s="21">
        <f>+INDEX(Tabelle1[[Type]:[Caps]],MATCH(Tabelle35[[#This Row],[Equipment]],Tabelle1[Item],0),3)</f>
        <v>3</v>
      </c>
      <c r="F88" s="22"/>
      <c r="G88" s="22">
        <f>+F88*E88</f>
        <v>0</v>
      </c>
      <c r="H88" s="28" t="str">
        <f>+INDEX(Tabelle1[[Type]:[Basic equipment]],MATCH(Tabelle35[[#This Row],[Equipment]],Tabelle1[Item],0),6)</f>
        <v>-</v>
      </c>
      <c r="I88" s="25"/>
      <c r="J88" s="25"/>
    </row>
    <row r="89" spans="1:10" s="12" customFormat="1" ht="12.5">
      <c r="A89" s="23" t="s">
        <v>61</v>
      </c>
      <c r="B89" s="24" t="s">
        <v>40</v>
      </c>
      <c r="C89" s="24" t="str">
        <f>+INDEX(Tabelle1[[Type]:[Caps]],MATCH(Tabelle35[[#This Row],[Equipment]],Tabelle1[Item],0),1)</f>
        <v>Melee</v>
      </c>
      <c r="D89" s="24" t="s">
        <v>381</v>
      </c>
      <c r="E89" s="22">
        <f>+INDEX(Tabelle1[[Type]:[Caps]],MATCH(Tabelle35[[#This Row],[Equipment]],Tabelle1[Item],0),3)</f>
        <v>2</v>
      </c>
      <c r="F89" s="22"/>
      <c r="G89" s="22">
        <f t="shared" si="1"/>
        <v>0</v>
      </c>
      <c r="H89" s="79" t="str">
        <f>+INDEX(Tabelle1[[Type]:[Basic equipment]],MATCH(Tabelle35[[#This Row],[Equipment]],Tabelle1[Item],0),6)</f>
        <v>-</v>
      </c>
      <c r="I89" s="25"/>
      <c r="J89" s="25"/>
    </row>
    <row r="90" spans="1:10" s="12" customFormat="1" ht="12.5">
      <c r="A90" s="23" t="s">
        <v>61</v>
      </c>
      <c r="B90" s="24" t="s">
        <v>40</v>
      </c>
      <c r="C90" s="24" t="str">
        <f>+INDEX(Tabelle1[[Type]:[Caps]],MATCH(Tabelle35[[#This Row],[Equipment]],Tabelle1[Item],0),1)</f>
        <v>Melee</v>
      </c>
      <c r="D90" s="50" t="s">
        <v>69</v>
      </c>
      <c r="E90" s="21">
        <f>+INDEX(Tabelle1[[Type]:[Caps]],MATCH(Tabelle35[[#This Row],[Equipment]],Tabelle1[Item],0),3)</f>
        <v>2</v>
      </c>
      <c r="F90" s="22"/>
      <c r="G90" s="22">
        <f t="shared" si="1"/>
        <v>0</v>
      </c>
      <c r="H90" s="28" t="str">
        <f>+INDEX(Tabelle1[[Type]:[Basic equipment]],MATCH(Tabelle35[[#This Row],[Equipment]],Tabelle1[Item],0),6)</f>
        <v>-</v>
      </c>
      <c r="I90" s="25"/>
      <c r="J90" s="25"/>
    </row>
    <row r="91" spans="1:10" s="12" customFormat="1" ht="12.5">
      <c r="A91" s="23" t="s">
        <v>61</v>
      </c>
      <c r="B91" s="24" t="s">
        <v>40</v>
      </c>
      <c r="C91" s="24" t="str">
        <f>+INDEX(Tabelle1[[Type]:[Caps]],MATCH(Tabelle35[[#This Row],[Equipment]],Tabelle1[Item],0),1)</f>
        <v>Melee</v>
      </c>
      <c r="D91" s="50" t="s">
        <v>13</v>
      </c>
      <c r="E91" s="21">
        <f>+INDEX(Tabelle1[[Type]:[Caps]],MATCH(Tabelle35[[#This Row],[Equipment]],Tabelle1[Item],0),3)</f>
        <v>2</v>
      </c>
      <c r="F91" s="22"/>
      <c r="G91" s="22">
        <f t="shared" si="1"/>
        <v>0</v>
      </c>
      <c r="H91" s="28" t="str">
        <f>+INDEX(Tabelle1[[Type]:[Basic equipment]],MATCH(Tabelle35[[#This Row],[Equipment]],Tabelle1[Item],0),6)</f>
        <v>-</v>
      </c>
      <c r="I91" s="25"/>
      <c r="J91" s="25"/>
    </row>
    <row r="92" spans="1:10" s="12" customFormat="1" ht="12.5">
      <c r="A92" s="23" t="s">
        <v>61</v>
      </c>
      <c r="B92" s="24" t="s">
        <v>40</v>
      </c>
      <c r="C92" s="24" t="str">
        <f>+INDEX(Tabelle1[[Type]:[Caps]],MATCH(Tabelle35[[#This Row],[Equipment]],Tabelle1[Item],0),1)</f>
        <v>Pistol</v>
      </c>
      <c r="D92" s="50" t="s">
        <v>332</v>
      </c>
      <c r="E92" s="21">
        <f>+INDEX(Tabelle1[[Type]:[Caps]],MATCH(Tabelle35[[#This Row],[Equipment]],Tabelle1[Item],0),3)</f>
        <v>2</v>
      </c>
      <c r="F92" s="22"/>
      <c r="G92" s="22">
        <f t="shared" si="1"/>
        <v>0</v>
      </c>
      <c r="H92" s="28" t="str">
        <f>+INDEX(Tabelle1[[Type]:[Basic equipment]],MATCH(Tabelle35[[#This Row],[Equipment]],Tabelle1[Item],0),6)</f>
        <v>-</v>
      </c>
      <c r="I92" s="25"/>
      <c r="J92" s="25"/>
    </row>
    <row r="93" spans="1:10" s="12" customFormat="1" ht="14">
      <c r="A93" s="9" t="s">
        <v>61</v>
      </c>
      <c r="B93" s="10" t="s">
        <v>38</v>
      </c>
      <c r="C93" s="10" t="str">
        <f>+INDEX(Tabelle1[[Type]:[Caps]],MATCH(Tabelle35[[#This Row],[Equipment]],Tabelle1[Item],0),1)</f>
        <v>Unit</v>
      </c>
      <c r="D93" s="10" t="s">
        <v>38</v>
      </c>
      <c r="E93" s="11">
        <f>+INDEX(Tabelle1[[Type]:[Caps]],MATCH(Tabelle35[[#This Row],[Equipment]],Tabelle1[Item],0),3)</f>
        <v>124</v>
      </c>
      <c r="F93" s="11"/>
      <c r="G93" s="11">
        <f t="shared" si="1"/>
        <v>0</v>
      </c>
      <c r="H93" s="10" t="str">
        <f>+INDEX(Tabelle1[[Type]:[Basic equipment]],MATCH(Tabelle35[[#This Row],[Equipment]],Tabelle1[Item],0),6)</f>
        <v>Long Barrel Mod for Laser Musket</v>
      </c>
    </row>
    <row r="94" spans="1:10" s="12" customFormat="1" ht="12.5">
      <c r="A94" s="13" t="s">
        <v>61</v>
      </c>
      <c r="B94" s="14" t="s">
        <v>38</v>
      </c>
      <c r="C94" s="14" t="str">
        <f>+INDEX(Tabelle1[[Type]:[Caps]],MATCH(Tabelle35[[#This Row],[Equipment]],Tabelle1[Item],0),1)</f>
        <v>Heroic</v>
      </c>
      <c r="D94" s="49" t="s">
        <v>1</v>
      </c>
      <c r="E94" s="17">
        <f>+INDEX(Tabelle1[[Type]:[Caps]],MATCH(Tabelle35[[#This Row],[Equipment]],Tabelle1[Item],0),3)</f>
        <v>60</v>
      </c>
      <c r="F94" s="15"/>
      <c r="G94" s="15">
        <f t="shared" si="1"/>
        <v>0</v>
      </c>
      <c r="H94" s="18" t="str">
        <f>+INDEX(Tabelle1[[Type]:[Basic equipment]],MATCH(Tabelle35[[#This Row],[Equipment]],Tabelle1[Item],0),6)</f>
        <v>-</v>
      </c>
    </row>
    <row r="95" spans="1:10" s="12" customFormat="1" ht="12.5">
      <c r="A95" s="23" t="s">
        <v>61</v>
      </c>
      <c r="B95" s="24" t="s">
        <v>38</v>
      </c>
      <c r="C95" s="24" t="str">
        <f>+INDEX(Tabelle1[[Type]:[Caps]],MATCH(Tabelle35[[#This Row],[Equipment]],Tabelle1[Item],0),1)</f>
        <v>Rifle</v>
      </c>
      <c r="D95" s="50" t="s">
        <v>54</v>
      </c>
      <c r="E95" s="21">
        <f>+INDEX(Tabelle1[[Type]:[Caps]],MATCH(Tabelle35[[#This Row],[Equipment]],Tabelle1[Item],0),3)</f>
        <v>20</v>
      </c>
      <c r="F95" s="22"/>
      <c r="G95" s="22">
        <f t="shared" si="1"/>
        <v>0</v>
      </c>
      <c r="H95" s="28" t="str">
        <f>+INDEX(Tabelle1[[Type]:[Basic equipment]],MATCH(Tabelle35[[#This Row],[Equipment]],Tabelle1[Item],0),6)</f>
        <v>-</v>
      </c>
      <c r="I95" s="25"/>
    </row>
    <row r="96" spans="1:10" s="12" customFormat="1" ht="12.5">
      <c r="A96" s="23" t="s">
        <v>61</v>
      </c>
      <c r="B96" s="24" t="s">
        <v>38</v>
      </c>
      <c r="C96" s="24" t="str">
        <f>+INDEX(Tabelle1[[Type]:[Caps]],MATCH(Tabelle35[[#This Row],[Equipment]],Tabelle1[Item],0),1)</f>
        <v>Rifle</v>
      </c>
      <c r="D96" s="50" t="s">
        <v>302</v>
      </c>
      <c r="E96" s="21">
        <f>+INDEX(Tabelle1[[Type]:[Caps]],MATCH(Tabelle35[[#This Row],[Equipment]],Tabelle1[Item],0),3)</f>
        <v>17</v>
      </c>
      <c r="F96" s="22"/>
      <c r="G96" s="22">
        <f t="shared" si="1"/>
        <v>0</v>
      </c>
      <c r="H96" s="28" t="str">
        <f>+INDEX(Tabelle1[[Type]:[Basic equipment]],MATCH(Tabelle35[[#This Row],[Equipment]],Tabelle1[Item],0),6)</f>
        <v>-</v>
      </c>
      <c r="I96" s="25"/>
    </row>
    <row r="97" spans="1:9" s="12" customFormat="1" ht="12.5">
      <c r="A97" s="23" t="s">
        <v>61</v>
      </c>
      <c r="B97" s="24" t="s">
        <v>38</v>
      </c>
      <c r="C97" s="24" t="str">
        <f>+INDEX(Tabelle1[[Type]:[Caps]],MATCH(Tabelle35[[#This Row],[Equipment]],Tabelle1[Item],0),1)</f>
        <v>Rifle</v>
      </c>
      <c r="D97" s="50" t="s">
        <v>335</v>
      </c>
      <c r="E97" s="21">
        <f>+INDEX(Tabelle1[[Type]:[Caps]],MATCH(Tabelle35[[#This Row],[Equipment]],Tabelle1[Item],0),3)</f>
        <v>11</v>
      </c>
      <c r="F97" s="22"/>
      <c r="G97" s="22">
        <f t="shared" si="1"/>
        <v>0</v>
      </c>
      <c r="H97" s="28" t="str">
        <f>+INDEX(Tabelle1[[Type]:[Basic equipment]],MATCH(Tabelle35[[#This Row],[Equipment]],Tabelle1[Item],0),6)</f>
        <v>-</v>
      </c>
      <c r="I97" s="25"/>
    </row>
    <row r="98" spans="1:9" s="12" customFormat="1" ht="12.5">
      <c r="A98" s="23" t="s">
        <v>61</v>
      </c>
      <c r="B98" s="24" t="s">
        <v>38</v>
      </c>
      <c r="C98" s="24" t="str">
        <f>+INDEX(Tabelle1[[Type]:[Caps]],MATCH(Tabelle35[[#This Row],[Equipment]],Tabelle1[Item],0),1)</f>
        <v>Rifle</v>
      </c>
      <c r="D98" s="50" t="s">
        <v>67</v>
      </c>
      <c r="E98" s="21">
        <f>+INDEX(Tabelle1[[Type]:[Caps]],MATCH(Tabelle35[[#This Row],[Equipment]],Tabelle1[Item],0),3)</f>
        <v>14</v>
      </c>
      <c r="F98" s="22"/>
      <c r="G98" s="22">
        <f t="shared" si="1"/>
        <v>0</v>
      </c>
      <c r="H98" s="28" t="str">
        <f>+INDEX(Tabelle1[[Type]:[Basic equipment]],MATCH(Tabelle35[[#This Row],[Equipment]],Tabelle1[Item],0),6)</f>
        <v>-</v>
      </c>
      <c r="I98" s="25"/>
    </row>
    <row r="99" spans="1:9" s="12" customFormat="1" ht="12.5">
      <c r="A99" s="23" t="s">
        <v>61</v>
      </c>
      <c r="B99" s="24" t="s">
        <v>38</v>
      </c>
      <c r="C99" s="24" t="str">
        <f>+INDEX(Tabelle1[[Type]:[Caps]],MATCH(Tabelle35[[#This Row],[Equipment]],Tabelle1[Item],0),1)</f>
        <v>Rifle</v>
      </c>
      <c r="D99" s="50" t="s">
        <v>51</v>
      </c>
      <c r="E99" s="21">
        <f>+INDEX(Tabelle1[[Type]:[Caps]],MATCH(Tabelle35[[#This Row],[Equipment]],Tabelle1[Item],0),3)</f>
        <v>14</v>
      </c>
      <c r="F99" s="22"/>
      <c r="G99" s="22">
        <f t="shared" si="1"/>
        <v>0</v>
      </c>
      <c r="H99" s="28" t="str">
        <f>+INDEX(Tabelle1[[Type]:[Basic equipment]],MATCH(Tabelle35[[#This Row],[Equipment]],Tabelle1[Item],0),6)</f>
        <v>-</v>
      </c>
      <c r="I99" s="25"/>
    </row>
    <row r="100" spans="1:9" s="12" customFormat="1" ht="12.5">
      <c r="A100" s="23" t="s">
        <v>61</v>
      </c>
      <c r="B100" s="24" t="s">
        <v>38</v>
      </c>
      <c r="C100" s="24" t="str">
        <f>+INDEX(Tabelle1[[Type]:[Caps]],MATCH(Tabelle35[[#This Row],[Equipment]],Tabelle1[Item],0),1)</f>
        <v>Rifle</v>
      </c>
      <c r="D100" s="51" t="s">
        <v>300</v>
      </c>
      <c r="E100" s="21">
        <f>+INDEX(Tabelle1[[Type]:[Caps]],MATCH(Tabelle35[[#This Row],[Equipment]],Tabelle1[Item],0),3)</f>
        <v>10</v>
      </c>
      <c r="F100" s="22"/>
      <c r="G100" s="22">
        <f t="shared" si="1"/>
        <v>0</v>
      </c>
      <c r="H100" s="28" t="str">
        <f>+INDEX(Tabelle1[[Type]:[Basic equipment]],MATCH(Tabelle35[[#This Row],[Equipment]],Tabelle1[Item],0),6)</f>
        <v>-</v>
      </c>
      <c r="I100" s="25"/>
    </row>
    <row r="101" spans="1:9" s="12" customFormat="1" ht="12.5">
      <c r="A101" s="23" t="s">
        <v>61</v>
      </c>
      <c r="B101" s="24" t="s">
        <v>38</v>
      </c>
      <c r="C101" s="24" t="str">
        <f>+INDEX(Tabelle1[[Type]:[Caps]],MATCH(Tabelle35[[#This Row],[Equipment]],Tabelle1[Item],0),1)</f>
        <v>Rifle</v>
      </c>
      <c r="D101" s="51" t="s">
        <v>2</v>
      </c>
      <c r="E101" s="21">
        <f>+INDEX(Tabelle1[[Type]:[Caps]],MATCH(Tabelle35[[#This Row],[Equipment]],Tabelle1[Item],0),3)</f>
        <v>10</v>
      </c>
      <c r="F101" s="22"/>
      <c r="G101" s="22">
        <f t="shared" si="1"/>
        <v>0</v>
      </c>
      <c r="H101" s="28" t="str">
        <f>+INDEX(Tabelle1[[Type]:[Basic equipment]],MATCH(Tabelle35[[#This Row],[Equipment]],Tabelle1[Item],0),6)</f>
        <v>-</v>
      </c>
      <c r="I101" s="25"/>
    </row>
    <row r="102" spans="1:9" s="12" customFormat="1" ht="12.5">
      <c r="A102" s="23" t="s">
        <v>61</v>
      </c>
      <c r="B102" s="24" t="s">
        <v>38</v>
      </c>
      <c r="C102" s="24" t="str">
        <f>+INDEX(Tabelle1[[Type]:[Caps]],MATCH(Tabelle35[[#This Row],[Equipment]],Tabelle1[Item],0),1)</f>
        <v>Melee</v>
      </c>
      <c r="D102" s="50" t="s">
        <v>17</v>
      </c>
      <c r="E102" s="21">
        <f>+INDEX(Tabelle1[[Type]:[Caps]],MATCH(Tabelle35[[#This Row],[Equipment]],Tabelle1[Item],0),3)</f>
        <v>8</v>
      </c>
      <c r="F102" s="22"/>
      <c r="G102" s="22">
        <f t="shared" si="1"/>
        <v>0</v>
      </c>
      <c r="H102" s="28" t="str">
        <f>+INDEX(Tabelle1[[Type]:[Basic equipment]],MATCH(Tabelle35[[#This Row],[Equipment]],Tabelle1[Item],0),6)</f>
        <v>-</v>
      </c>
      <c r="I102" s="25"/>
    </row>
    <row r="103" spans="1:9" s="12" customFormat="1" ht="12.5">
      <c r="A103" s="23" t="s">
        <v>61</v>
      </c>
      <c r="B103" s="24" t="s">
        <v>38</v>
      </c>
      <c r="C103" s="24" t="str">
        <f>+INDEX(Tabelle1[[Type]:[Caps]],MATCH(Tabelle35[[#This Row],[Equipment]],Tabelle1[Item],0),1)</f>
        <v>Rifle</v>
      </c>
      <c r="D103" s="50" t="s">
        <v>20</v>
      </c>
      <c r="E103" s="21">
        <f>+INDEX(Tabelle1[[Type]:[Caps]],MATCH(Tabelle35[[#This Row],[Equipment]],Tabelle1[Item],0),3)</f>
        <v>8</v>
      </c>
      <c r="F103" s="22"/>
      <c r="G103" s="22">
        <f t="shared" si="1"/>
        <v>0</v>
      </c>
      <c r="H103" s="28" t="str">
        <f>+INDEX(Tabelle1[[Type]:[Basic equipment]],MATCH(Tabelle35[[#This Row],[Equipment]],Tabelle1[Item],0),6)</f>
        <v>-</v>
      </c>
      <c r="I103" s="25"/>
    </row>
    <row r="104" spans="1:9" s="12" customFormat="1" ht="12.5">
      <c r="A104" s="23" t="s">
        <v>61</v>
      </c>
      <c r="B104" s="24" t="s">
        <v>38</v>
      </c>
      <c r="C104" s="24" t="str">
        <f>+INDEX(Tabelle1[[Type]:[Caps]],MATCH(Tabelle35[[#This Row],[Equipment]],Tabelle1[Item],0),1)</f>
        <v>Thrown Weapon</v>
      </c>
      <c r="D104" s="50" t="s">
        <v>89</v>
      </c>
      <c r="E104" s="21">
        <f>+INDEX(Tabelle1[[Type]:[Caps]],MATCH(Tabelle35[[#This Row],[Equipment]],Tabelle1[Item],0),3)</f>
        <v>7</v>
      </c>
      <c r="F104" s="22"/>
      <c r="G104" s="22">
        <f t="shared" si="1"/>
        <v>0</v>
      </c>
      <c r="H104" s="28" t="str">
        <f>+INDEX(Tabelle1[[Type]:[Basic equipment]],MATCH(Tabelle35[[#This Row],[Equipment]],Tabelle1[Item],0),6)</f>
        <v>-</v>
      </c>
      <c r="I104" s="25"/>
    </row>
    <row r="105" spans="1:9" s="12" customFormat="1" ht="12.5">
      <c r="A105" s="23" t="s">
        <v>61</v>
      </c>
      <c r="B105" s="24" t="s">
        <v>38</v>
      </c>
      <c r="C105" s="24" t="str">
        <f>+INDEX(Tabelle1[[Type]:[Caps]],MATCH(Tabelle35[[#This Row],[Equipment]],Tabelle1[Item],0),1)</f>
        <v>Melee</v>
      </c>
      <c r="D105" s="50" t="s">
        <v>81</v>
      </c>
      <c r="E105" s="21">
        <f>+INDEX(Tabelle1[[Type]:[Caps]],MATCH(Tabelle35[[#This Row],[Equipment]],Tabelle1[Item],0),3)</f>
        <v>6</v>
      </c>
      <c r="F105" s="22"/>
      <c r="G105" s="22">
        <f t="shared" si="1"/>
        <v>0</v>
      </c>
      <c r="H105" s="28" t="str">
        <f>+INDEX(Tabelle1[[Type]:[Basic equipment]],MATCH(Tabelle35[[#This Row],[Equipment]],Tabelle1[Item],0),6)</f>
        <v>-</v>
      </c>
      <c r="I105" s="25"/>
    </row>
    <row r="106" spans="1:9" s="12" customFormat="1" ht="12.5">
      <c r="A106" s="23" t="s">
        <v>61</v>
      </c>
      <c r="B106" s="24" t="s">
        <v>38</v>
      </c>
      <c r="C106" s="24" t="str">
        <f>+INDEX(Tabelle1[[Type]:[Caps]],MATCH(Tabelle35[[#This Row],[Equipment]],Tabelle1[Item],0),1)</f>
        <v>Pistol</v>
      </c>
      <c r="D106" s="50" t="s">
        <v>34</v>
      </c>
      <c r="E106" s="21">
        <f>+INDEX(Tabelle1[[Type]:[Caps]],MATCH(Tabelle35[[#This Row],[Equipment]],Tabelle1[Item],0),3)</f>
        <v>6</v>
      </c>
      <c r="F106" s="22"/>
      <c r="G106" s="22">
        <f t="shared" si="1"/>
        <v>0</v>
      </c>
      <c r="H106" s="28" t="str">
        <f>+INDEX(Tabelle1[[Type]:[Basic equipment]],MATCH(Tabelle35[[#This Row],[Equipment]],Tabelle1[Item],0),6)</f>
        <v>-</v>
      </c>
      <c r="I106" s="25"/>
    </row>
    <row r="107" spans="1:9" s="12" customFormat="1" ht="12.5">
      <c r="A107" s="23" t="s">
        <v>61</v>
      </c>
      <c r="B107" s="24" t="s">
        <v>38</v>
      </c>
      <c r="C107" s="24" t="str">
        <f>+INDEX(Tabelle1[[Type]:[Caps]],MATCH(Tabelle35[[#This Row],[Equipment]],Tabelle1[Item],0),1)</f>
        <v>Pistol</v>
      </c>
      <c r="D107" s="50" t="s">
        <v>299</v>
      </c>
      <c r="E107" s="21">
        <f>+INDEX(Tabelle1[[Type]:[Caps]],MATCH(Tabelle35[[#This Row],[Equipment]],Tabelle1[Item],0),3)</f>
        <v>6</v>
      </c>
      <c r="F107" s="22"/>
      <c r="G107" s="22">
        <f t="shared" si="1"/>
        <v>0</v>
      </c>
      <c r="H107" s="28" t="str">
        <f>+INDEX(Tabelle1[[Type]:[Basic equipment]],MATCH(Tabelle35[[#This Row],[Equipment]],Tabelle1[Item],0),6)</f>
        <v>-</v>
      </c>
      <c r="I107" s="25"/>
    </row>
    <row r="108" spans="1:9" s="12" customFormat="1" ht="12.5">
      <c r="A108" s="23" t="s">
        <v>61</v>
      </c>
      <c r="B108" s="24" t="s">
        <v>38</v>
      </c>
      <c r="C108" s="24" t="str">
        <f>+INDEX(Tabelle1[[Type]:[Caps]],MATCH(Tabelle35[[#This Row],[Equipment]],Tabelle1[Item],0),1)</f>
        <v>Thrown Weapon</v>
      </c>
      <c r="D108" s="50" t="s">
        <v>100</v>
      </c>
      <c r="E108" s="21">
        <f>+INDEX(Tabelle1[[Type]:[Caps]],MATCH(Tabelle35[[#This Row],[Equipment]],Tabelle1[Item],0),3)</f>
        <v>6</v>
      </c>
      <c r="F108" s="22"/>
      <c r="G108" s="22">
        <f t="shared" si="1"/>
        <v>0</v>
      </c>
      <c r="H108" s="28" t="str">
        <f>+INDEX(Tabelle1[[Type]:[Basic equipment]],MATCH(Tabelle35[[#This Row],[Equipment]],Tabelle1[Item],0),6)</f>
        <v>-</v>
      </c>
      <c r="I108" s="25"/>
    </row>
    <row r="109" spans="1:9" s="12" customFormat="1" ht="12.5">
      <c r="A109" s="23" t="s">
        <v>61</v>
      </c>
      <c r="B109" s="24" t="s">
        <v>38</v>
      </c>
      <c r="C109" s="24" t="str">
        <f>+INDEX(Tabelle1[[Type]:[Caps]],MATCH(Tabelle35[[#This Row],[Equipment]],Tabelle1[Item],0),1)</f>
        <v>Pistol</v>
      </c>
      <c r="D109" s="50" t="s">
        <v>86</v>
      </c>
      <c r="E109" s="21">
        <f>+INDEX(Tabelle1[[Type]:[Caps]],MATCH(Tabelle35[[#This Row],[Equipment]],Tabelle1[Item],0),3)</f>
        <v>3</v>
      </c>
      <c r="F109" s="22"/>
      <c r="G109" s="22">
        <f>+F109*E109</f>
        <v>0</v>
      </c>
      <c r="H109" s="28" t="str">
        <f>+INDEX(Tabelle1[[Type]:[Basic equipment]],MATCH(Tabelle35[[#This Row],[Equipment]],Tabelle1[Item],0),6)</f>
        <v>-</v>
      </c>
      <c r="I109" s="25"/>
    </row>
    <row r="110" spans="1:9" s="12" customFormat="1" ht="12.5">
      <c r="A110" s="23" t="s">
        <v>61</v>
      </c>
      <c r="B110" s="24" t="s">
        <v>38</v>
      </c>
      <c r="C110" s="24" t="str">
        <f>+INDEX(Tabelle1[[Type]:[Caps]],MATCH(Tabelle35[[#This Row],[Equipment]],Tabelle1[Item],0),1)</f>
        <v>Melee</v>
      </c>
      <c r="D110" s="24" t="s">
        <v>381</v>
      </c>
      <c r="E110" s="22">
        <f>+INDEX(Tabelle1[[Type]:[Caps]],MATCH(Tabelle35[[#This Row],[Equipment]],Tabelle1[Item],0),3)</f>
        <v>2</v>
      </c>
      <c r="F110" s="22"/>
      <c r="G110" s="22">
        <f t="shared" si="1"/>
        <v>0</v>
      </c>
      <c r="H110" s="79" t="str">
        <f>+INDEX(Tabelle1[[Type]:[Basic equipment]],MATCH(Tabelle35[[#This Row],[Equipment]],Tabelle1[Item],0),6)</f>
        <v>-</v>
      </c>
      <c r="I110" s="25"/>
    </row>
    <row r="111" spans="1:9" s="12" customFormat="1" ht="12.5">
      <c r="A111" s="23" t="s">
        <v>61</v>
      </c>
      <c r="B111" s="24" t="s">
        <v>38</v>
      </c>
      <c r="C111" s="24" t="str">
        <f>+INDEX(Tabelle1[[Type]:[Caps]],MATCH(Tabelle35[[#This Row],[Equipment]],Tabelle1[Item],0),1)</f>
        <v>Melee</v>
      </c>
      <c r="D111" s="50" t="s">
        <v>69</v>
      </c>
      <c r="E111" s="21">
        <f>+INDEX(Tabelle1[[Type]:[Caps]],MATCH(Tabelle35[[#This Row],[Equipment]],Tabelle1[Item],0),3)</f>
        <v>2</v>
      </c>
      <c r="F111" s="22"/>
      <c r="G111" s="22">
        <f t="shared" si="1"/>
        <v>0</v>
      </c>
      <c r="H111" s="28" t="str">
        <f>+INDEX(Tabelle1[[Type]:[Basic equipment]],MATCH(Tabelle35[[#This Row],[Equipment]],Tabelle1[Item],0),6)</f>
        <v>-</v>
      </c>
      <c r="I111" s="25"/>
    </row>
    <row r="112" spans="1:9" s="12" customFormat="1" ht="12.5">
      <c r="A112" s="23" t="s">
        <v>61</v>
      </c>
      <c r="B112" s="24" t="s">
        <v>38</v>
      </c>
      <c r="C112" s="24" t="str">
        <f>+INDEX(Tabelle1[[Type]:[Caps]],MATCH(Tabelle35[[#This Row],[Equipment]],Tabelle1[Item],0),1)</f>
        <v>Melee</v>
      </c>
      <c r="D112" s="50" t="s">
        <v>13</v>
      </c>
      <c r="E112" s="21">
        <f>+INDEX(Tabelle1[[Type]:[Caps]],MATCH(Tabelle35[[#This Row],[Equipment]],Tabelle1[Item],0),3)</f>
        <v>2</v>
      </c>
      <c r="F112" s="22"/>
      <c r="G112" s="22">
        <f t="shared" si="1"/>
        <v>0</v>
      </c>
      <c r="H112" s="28" t="str">
        <f>+INDEX(Tabelle1[[Type]:[Basic equipment]],MATCH(Tabelle35[[#This Row],[Equipment]],Tabelle1[Item],0),6)</f>
        <v>-</v>
      </c>
      <c r="I112" s="25"/>
    </row>
    <row r="113" spans="1:9" s="12" customFormat="1" ht="12.5">
      <c r="A113" s="23" t="s">
        <v>61</v>
      </c>
      <c r="B113" s="24" t="s">
        <v>38</v>
      </c>
      <c r="C113" s="24" t="str">
        <f>+INDEX(Tabelle1[[Type]:[Caps]],MATCH(Tabelle35[[#This Row],[Equipment]],Tabelle1[Item],0),1)</f>
        <v>Pistol</v>
      </c>
      <c r="D113" s="50" t="s">
        <v>332</v>
      </c>
      <c r="E113" s="21">
        <f>+INDEX(Tabelle1[[Type]:[Caps]],MATCH(Tabelle35[[#This Row],[Equipment]],Tabelle1[Item],0),3)</f>
        <v>2</v>
      </c>
      <c r="F113" s="22"/>
      <c r="G113" s="22">
        <f t="shared" si="1"/>
        <v>0</v>
      </c>
      <c r="H113" s="28" t="str">
        <f>+INDEX(Tabelle1[[Type]:[Basic equipment]],MATCH(Tabelle35[[#This Row],[Equipment]],Tabelle1[Item],0),6)</f>
        <v>-</v>
      </c>
      <c r="I113" s="25"/>
    </row>
    <row r="114" spans="1:9" s="12" customFormat="1" ht="14">
      <c r="A114" s="9" t="s">
        <v>61</v>
      </c>
      <c r="B114" s="10" t="s">
        <v>41</v>
      </c>
      <c r="C114" s="10" t="str">
        <f>+INDEX(Tabelle1[[Type]:[Caps]],MATCH(Tabelle35[[#This Row],[Equipment]],Tabelle1[Item],0),1)</f>
        <v>Unit</v>
      </c>
      <c r="D114" s="10" t="s">
        <v>41</v>
      </c>
      <c r="E114" s="11">
        <f>+INDEX(Tabelle1[[Type]:[Caps]],MATCH(Tabelle35[[#This Row],[Equipment]],Tabelle1[Item],0),3)</f>
        <v>114</v>
      </c>
      <c r="F114" s="11"/>
      <c r="G114" s="11">
        <f t="shared" si="1"/>
        <v>0</v>
      </c>
      <c r="H114" s="10" t="str">
        <f>+INDEX(Tabelle1[[Type]:[Basic equipment]],MATCH(Tabelle35[[#This Row],[Equipment]],Tabelle1[Item],0),6)</f>
        <v>-</v>
      </c>
    </row>
    <row r="115" spans="1:9" s="12" customFormat="1" ht="12.5">
      <c r="A115" s="13" t="s">
        <v>61</v>
      </c>
      <c r="B115" s="14" t="s">
        <v>41</v>
      </c>
      <c r="C115" s="14" t="str">
        <f>+INDEX(Tabelle1[[Type]:[Caps]],MATCH(Tabelle35[[#This Row],[Equipment]],Tabelle1[Item],0),1)</f>
        <v>Heroic</v>
      </c>
      <c r="D115" s="49" t="s">
        <v>1</v>
      </c>
      <c r="E115" s="17">
        <f>+INDEX(Tabelle1[[Type]:[Caps]],MATCH(Tabelle35[[#This Row],[Equipment]],Tabelle1[Item],0),3)</f>
        <v>60</v>
      </c>
      <c r="F115" s="15"/>
      <c r="G115" s="15">
        <f t="shared" si="1"/>
        <v>0</v>
      </c>
      <c r="H115" s="18" t="str">
        <f>+INDEX(Tabelle1[[Type]:[Basic equipment]],MATCH(Tabelle35[[#This Row],[Equipment]],Tabelle1[Item],0),6)</f>
        <v>-</v>
      </c>
    </row>
    <row r="116" spans="1:9" s="12" customFormat="1" ht="12.5">
      <c r="A116" s="13" t="s">
        <v>61</v>
      </c>
      <c r="B116" s="14" t="s">
        <v>41</v>
      </c>
      <c r="C116" s="14" t="str">
        <f>+INDEX(Tabelle1[[Type]:[Caps]],MATCH(Tabelle35[[#This Row],[Equipment]],Tabelle1[Item],0),1)</f>
        <v>Rifle</v>
      </c>
      <c r="D116" s="49" t="s">
        <v>54</v>
      </c>
      <c r="E116" s="17">
        <f>+INDEX(Tabelle1[[Type]:[Caps]],MATCH(Tabelle35[[#This Row],[Equipment]],Tabelle1[Item],0),3)</f>
        <v>20</v>
      </c>
      <c r="F116" s="15"/>
      <c r="G116" s="15">
        <f t="shared" si="1"/>
        <v>0</v>
      </c>
      <c r="H116" s="18" t="str">
        <f>+INDEX(Tabelle1[[Type]:[Basic equipment]],MATCH(Tabelle35[[#This Row],[Equipment]],Tabelle1[Item],0),6)</f>
        <v>-</v>
      </c>
    </row>
    <row r="117" spans="1:9" s="12" customFormat="1" ht="12.5">
      <c r="A117" s="23" t="s">
        <v>61</v>
      </c>
      <c r="B117" s="24" t="s">
        <v>41</v>
      </c>
      <c r="C117" s="24" t="str">
        <f>+INDEX(Tabelle1[[Type]:[Caps]],MATCH(Tabelle35[[#This Row],[Equipment]],Tabelle1[Item],0),1)</f>
        <v>Rifle</v>
      </c>
      <c r="D117" s="50" t="s">
        <v>302</v>
      </c>
      <c r="E117" s="21">
        <f>+INDEX(Tabelle1[[Type]:[Caps]],MATCH(Tabelle35[[#This Row],[Equipment]],Tabelle1[Item],0),3)</f>
        <v>17</v>
      </c>
      <c r="F117" s="22"/>
      <c r="G117" s="22">
        <f t="shared" si="1"/>
        <v>0</v>
      </c>
      <c r="H117" s="28" t="str">
        <f>+INDEX(Tabelle1[[Type]:[Basic equipment]],MATCH(Tabelle35[[#This Row],[Equipment]],Tabelle1[Item],0),6)</f>
        <v>-</v>
      </c>
      <c r="I117" s="25"/>
    </row>
    <row r="118" spans="1:9" s="12" customFormat="1" ht="12.5">
      <c r="A118" s="23" t="s">
        <v>61</v>
      </c>
      <c r="B118" s="24" t="s">
        <v>41</v>
      </c>
      <c r="C118" s="24" t="str">
        <f>+INDEX(Tabelle1[[Type]:[Caps]],MATCH(Tabelle35[[#This Row],[Equipment]],Tabelle1[Item],0),1)</f>
        <v>Rifle</v>
      </c>
      <c r="D118" s="50" t="s">
        <v>335</v>
      </c>
      <c r="E118" s="21">
        <f>+INDEX(Tabelle1[[Type]:[Caps]],MATCH(Tabelle35[[#This Row],[Equipment]],Tabelle1[Item],0),3)</f>
        <v>11</v>
      </c>
      <c r="F118" s="22"/>
      <c r="G118" s="22">
        <f t="shared" si="1"/>
        <v>0</v>
      </c>
      <c r="H118" s="28" t="str">
        <f>+INDEX(Tabelle1[[Type]:[Basic equipment]],MATCH(Tabelle35[[#This Row],[Equipment]],Tabelle1[Item],0),6)</f>
        <v>-</v>
      </c>
      <c r="I118" s="25"/>
    </row>
    <row r="119" spans="1:9" s="12" customFormat="1" ht="12.5">
      <c r="A119" s="23" t="s">
        <v>61</v>
      </c>
      <c r="B119" s="24" t="s">
        <v>41</v>
      </c>
      <c r="C119" s="24" t="str">
        <f>+INDEX(Tabelle1[[Type]:[Caps]],MATCH(Tabelle35[[#This Row],[Equipment]],Tabelle1[Item],0),1)</f>
        <v>Rifle</v>
      </c>
      <c r="D119" s="50" t="s">
        <v>67</v>
      </c>
      <c r="E119" s="21">
        <f>+INDEX(Tabelle1[[Type]:[Caps]],MATCH(Tabelle35[[#This Row],[Equipment]],Tabelle1[Item],0),3)</f>
        <v>14</v>
      </c>
      <c r="F119" s="22"/>
      <c r="G119" s="22">
        <f t="shared" si="1"/>
        <v>0</v>
      </c>
      <c r="H119" s="28" t="str">
        <f>+INDEX(Tabelle1[[Type]:[Basic equipment]],MATCH(Tabelle35[[#This Row],[Equipment]],Tabelle1[Item],0),6)</f>
        <v>-</v>
      </c>
      <c r="I119" s="25"/>
    </row>
    <row r="120" spans="1:9" s="12" customFormat="1" ht="12.5">
      <c r="A120" s="23" t="s">
        <v>61</v>
      </c>
      <c r="B120" s="24" t="s">
        <v>41</v>
      </c>
      <c r="C120" s="24" t="str">
        <f>+INDEX(Tabelle1[[Type]:[Caps]],MATCH(Tabelle35[[#This Row],[Equipment]],Tabelle1[Item],0),1)</f>
        <v>Rifle</v>
      </c>
      <c r="D120" s="50" t="s">
        <v>51</v>
      </c>
      <c r="E120" s="21">
        <f>+INDEX(Tabelle1[[Type]:[Caps]],MATCH(Tabelle35[[#This Row],[Equipment]],Tabelle1[Item],0),3)</f>
        <v>14</v>
      </c>
      <c r="F120" s="22"/>
      <c r="G120" s="22">
        <f t="shared" si="1"/>
        <v>0</v>
      </c>
      <c r="H120" s="28" t="str">
        <f>+INDEX(Tabelle1[[Type]:[Basic equipment]],MATCH(Tabelle35[[#This Row],[Equipment]],Tabelle1[Item],0),6)</f>
        <v>-</v>
      </c>
      <c r="I120" s="25"/>
    </row>
    <row r="121" spans="1:9" s="12" customFormat="1" ht="12.5">
      <c r="A121" s="23" t="s">
        <v>61</v>
      </c>
      <c r="B121" s="24" t="s">
        <v>41</v>
      </c>
      <c r="C121" s="24" t="str">
        <f>+INDEX(Tabelle1[[Type]:[Caps]],MATCH(Tabelle35[[#This Row],[Equipment]],Tabelle1[Item],0),1)</f>
        <v>Rifle</v>
      </c>
      <c r="D121" s="51" t="s">
        <v>300</v>
      </c>
      <c r="E121" s="21">
        <f>+INDEX(Tabelle1[[Type]:[Caps]],MATCH(Tabelle35[[#This Row],[Equipment]],Tabelle1[Item],0),3)</f>
        <v>10</v>
      </c>
      <c r="F121" s="22"/>
      <c r="G121" s="22">
        <f t="shared" si="1"/>
        <v>0</v>
      </c>
      <c r="H121" s="28" t="str">
        <f>+INDEX(Tabelle1[[Type]:[Basic equipment]],MATCH(Tabelle35[[#This Row],[Equipment]],Tabelle1[Item],0),6)</f>
        <v>-</v>
      </c>
      <c r="I121" s="25"/>
    </row>
    <row r="122" spans="1:9" s="12" customFormat="1" ht="12.5">
      <c r="A122" s="23" t="s">
        <v>61</v>
      </c>
      <c r="B122" s="24" t="s">
        <v>41</v>
      </c>
      <c r="C122" s="24" t="str">
        <f>+INDEX(Tabelle1[[Type]:[Caps]],MATCH(Tabelle35[[#This Row],[Equipment]],Tabelle1[Item],0),1)</f>
        <v>Rifle</v>
      </c>
      <c r="D122" s="50" t="s">
        <v>2</v>
      </c>
      <c r="E122" s="21">
        <f>+INDEX(Tabelle1[[Type]:[Caps]],MATCH(Tabelle35[[#This Row],[Equipment]],Tabelle1[Item],0),3)</f>
        <v>10</v>
      </c>
      <c r="F122" s="22"/>
      <c r="G122" s="22">
        <f t="shared" si="1"/>
        <v>0</v>
      </c>
      <c r="H122" s="28" t="str">
        <f>+INDEX(Tabelle1[[Type]:[Basic equipment]],MATCH(Tabelle35[[#This Row],[Equipment]],Tabelle1[Item],0),6)</f>
        <v>-</v>
      </c>
      <c r="I122" s="25"/>
    </row>
    <row r="123" spans="1:9" s="12" customFormat="1" ht="12.5">
      <c r="A123" s="23" t="s">
        <v>61</v>
      </c>
      <c r="B123" s="24" t="s">
        <v>41</v>
      </c>
      <c r="C123" s="24" t="str">
        <f>+INDEX(Tabelle1[[Type]:[Caps]],MATCH(Tabelle35[[#This Row],[Equipment]],Tabelle1[Item],0),1)</f>
        <v>Melee</v>
      </c>
      <c r="D123" s="50" t="s">
        <v>17</v>
      </c>
      <c r="E123" s="21">
        <f>+INDEX(Tabelle1[[Type]:[Caps]],MATCH(Tabelle35[[#This Row],[Equipment]],Tabelle1[Item],0),3)</f>
        <v>8</v>
      </c>
      <c r="F123" s="22"/>
      <c r="G123" s="22">
        <f t="shared" si="1"/>
        <v>0</v>
      </c>
      <c r="H123" s="28" t="str">
        <f>+INDEX(Tabelle1[[Type]:[Basic equipment]],MATCH(Tabelle35[[#This Row],[Equipment]],Tabelle1[Item],0),6)</f>
        <v>-</v>
      </c>
      <c r="I123" s="25"/>
    </row>
    <row r="124" spans="1:9" s="12" customFormat="1" ht="12.5">
      <c r="A124" s="23" t="s">
        <v>61</v>
      </c>
      <c r="B124" s="24" t="s">
        <v>41</v>
      </c>
      <c r="C124" s="24" t="str">
        <f>+INDEX(Tabelle1[[Type]:[Caps]],MATCH(Tabelle35[[#This Row],[Equipment]],Tabelle1[Item],0),1)</f>
        <v>Rifle</v>
      </c>
      <c r="D124" s="50" t="s">
        <v>20</v>
      </c>
      <c r="E124" s="21">
        <f>+INDEX(Tabelle1[[Type]:[Caps]],MATCH(Tabelle35[[#This Row],[Equipment]],Tabelle1[Item],0),3)</f>
        <v>8</v>
      </c>
      <c r="F124" s="22"/>
      <c r="G124" s="22">
        <f t="shared" si="1"/>
        <v>0</v>
      </c>
      <c r="H124" s="28" t="str">
        <f>+INDEX(Tabelle1[[Type]:[Basic equipment]],MATCH(Tabelle35[[#This Row],[Equipment]],Tabelle1[Item],0),6)</f>
        <v>-</v>
      </c>
      <c r="I124" s="25"/>
    </row>
    <row r="125" spans="1:9" s="12" customFormat="1" ht="12.5">
      <c r="A125" s="23" t="s">
        <v>61</v>
      </c>
      <c r="B125" s="24" t="s">
        <v>41</v>
      </c>
      <c r="C125" s="24" t="str">
        <f>+INDEX(Tabelle1[[Type]:[Caps]],MATCH(Tabelle35[[#This Row],[Equipment]],Tabelle1[Item],0),1)</f>
        <v>Thrown Weapon</v>
      </c>
      <c r="D125" s="50" t="s">
        <v>89</v>
      </c>
      <c r="E125" s="21">
        <f>+INDEX(Tabelle1[[Type]:[Caps]],MATCH(Tabelle35[[#This Row],[Equipment]],Tabelle1[Item],0),3)</f>
        <v>7</v>
      </c>
      <c r="F125" s="22"/>
      <c r="G125" s="22">
        <f t="shared" si="1"/>
        <v>0</v>
      </c>
      <c r="H125" s="28" t="str">
        <f>+INDEX(Tabelle1[[Type]:[Basic equipment]],MATCH(Tabelle35[[#This Row],[Equipment]],Tabelle1[Item],0),6)</f>
        <v>-</v>
      </c>
      <c r="I125" s="25"/>
    </row>
    <row r="126" spans="1:9" s="12" customFormat="1" ht="12.5">
      <c r="A126" s="23" t="s">
        <v>61</v>
      </c>
      <c r="B126" s="24" t="s">
        <v>41</v>
      </c>
      <c r="C126" s="24" t="str">
        <f>+INDEX(Tabelle1[[Type]:[Caps]],MATCH(Tabelle35[[#This Row],[Equipment]],Tabelle1[Item],0),1)</f>
        <v>Melee</v>
      </c>
      <c r="D126" s="50" t="s">
        <v>81</v>
      </c>
      <c r="E126" s="21">
        <f>+INDEX(Tabelle1[[Type]:[Caps]],MATCH(Tabelle35[[#This Row],[Equipment]],Tabelle1[Item],0),3)</f>
        <v>6</v>
      </c>
      <c r="F126" s="22"/>
      <c r="G126" s="22">
        <f t="shared" si="1"/>
        <v>0</v>
      </c>
      <c r="H126" s="28" t="str">
        <f>+INDEX(Tabelle1[[Type]:[Basic equipment]],MATCH(Tabelle35[[#This Row],[Equipment]],Tabelle1[Item],0),6)</f>
        <v>-</v>
      </c>
      <c r="I126" s="25"/>
    </row>
    <row r="127" spans="1:9" s="12" customFormat="1" ht="12.5">
      <c r="A127" s="23" t="s">
        <v>61</v>
      </c>
      <c r="B127" s="24" t="s">
        <v>41</v>
      </c>
      <c r="C127" s="24" t="str">
        <f>+INDEX(Tabelle1[[Type]:[Caps]],MATCH(Tabelle35[[#This Row],[Equipment]],Tabelle1[Item],0),1)</f>
        <v>Pistol</v>
      </c>
      <c r="D127" s="50" t="s">
        <v>34</v>
      </c>
      <c r="E127" s="21">
        <f>+INDEX(Tabelle1[[Type]:[Caps]],MATCH(Tabelle35[[#This Row],[Equipment]],Tabelle1[Item],0),3)</f>
        <v>6</v>
      </c>
      <c r="F127" s="22"/>
      <c r="G127" s="22">
        <f t="shared" si="1"/>
        <v>0</v>
      </c>
      <c r="H127" s="28" t="str">
        <f>+INDEX(Tabelle1[[Type]:[Basic equipment]],MATCH(Tabelle35[[#This Row],[Equipment]],Tabelle1[Item],0),6)</f>
        <v>-</v>
      </c>
      <c r="I127" s="25"/>
    </row>
    <row r="128" spans="1:9" s="12" customFormat="1" ht="12.5">
      <c r="A128" s="23" t="s">
        <v>61</v>
      </c>
      <c r="B128" s="24" t="s">
        <v>41</v>
      </c>
      <c r="C128" s="24" t="str">
        <f>+INDEX(Tabelle1[[Type]:[Caps]],MATCH(Tabelle35[[#This Row],[Equipment]],Tabelle1[Item],0),1)</f>
        <v>Pistol</v>
      </c>
      <c r="D128" s="50" t="s">
        <v>299</v>
      </c>
      <c r="E128" s="21">
        <f>+INDEX(Tabelle1[[Type]:[Caps]],MATCH(Tabelle35[[#This Row],[Equipment]],Tabelle1[Item],0),3)</f>
        <v>6</v>
      </c>
      <c r="F128" s="22"/>
      <c r="G128" s="22">
        <f t="shared" si="1"/>
        <v>0</v>
      </c>
      <c r="H128" s="28" t="str">
        <f>+INDEX(Tabelle1[[Type]:[Basic equipment]],MATCH(Tabelle35[[#This Row],[Equipment]],Tabelle1[Item],0),6)</f>
        <v>-</v>
      </c>
      <c r="I128" s="25"/>
    </row>
    <row r="129" spans="1:9" s="12" customFormat="1" ht="12.5">
      <c r="A129" s="23" t="s">
        <v>61</v>
      </c>
      <c r="B129" s="24" t="s">
        <v>41</v>
      </c>
      <c r="C129" s="24" t="str">
        <f>+INDEX(Tabelle1[[Type]:[Caps]],MATCH(Tabelle35[[#This Row],[Equipment]],Tabelle1[Item],0),1)</f>
        <v>Thrown Weapon</v>
      </c>
      <c r="D129" s="50" t="s">
        <v>100</v>
      </c>
      <c r="E129" s="21">
        <f>+INDEX(Tabelle1[[Type]:[Caps]],MATCH(Tabelle35[[#This Row],[Equipment]],Tabelle1[Item],0),3)</f>
        <v>6</v>
      </c>
      <c r="F129" s="22"/>
      <c r="G129" s="22">
        <f t="shared" si="1"/>
        <v>0</v>
      </c>
      <c r="H129" s="28" t="str">
        <f>+INDEX(Tabelle1[[Type]:[Basic equipment]],MATCH(Tabelle35[[#This Row],[Equipment]],Tabelle1[Item],0),6)</f>
        <v>-</v>
      </c>
      <c r="I129" s="25"/>
    </row>
    <row r="130" spans="1:9" s="12" customFormat="1" ht="12.5">
      <c r="A130" s="23" t="s">
        <v>61</v>
      </c>
      <c r="B130" s="24" t="s">
        <v>41</v>
      </c>
      <c r="C130" s="24" t="str">
        <f>+INDEX(Tabelle1[[Type]:[Caps]],MATCH(Tabelle35[[#This Row],[Equipment]],Tabelle1[Item],0),1)</f>
        <v>Pistol</v>
      </c>
      <c r="D130" s="50" t="s">
        <v>86</v>
      </c>
      <c r="E130" s="21">
        <f>+INDEX(Tabelle1[[Type]:[Caps]],MATCH(Tabelle35[[#This Row],[Equipment]],Tabelle1[Item],0),3)</f>
        <v>3</v>
      </c>
      <c r="F130" s="22"/>
      <c r="G130" s="22">
        <f>+F130*E130</f>
        <v>0</v>
      </c>
      <c r="H130" s="28" t="str">
        <f>+INDEX(Tabelle1[[Type]:[Basic equipment]],MATCH(Tabelle35[[#This Row],[Equipment]],Tabelle1[Item],0),6)</f>
        <v>-</v>
      </c>
      <c r="I130" s="25"/>
    </row>
    <row r="131" spans="1:9" s="12" customFormat="1" ht="12.5">
      <c r="A131" s="23" t="s">
        <v>61</v>
      </c>
      <c r="B131" s="24" t="s">
        <v>41</v>
      </c>
      <c r="C131" s="24" t="str">
        <f>+INDEX(Tabelle1[[Type]:[Caps]],MATCH(Tabelle35[[#This Row],[Equipment]],Tabelle1[Item],0),1)</f>
        <v>Melee</v>
      </c>
      <c r="D131" s="24" t="s">
        <v>381</v>
      </c>
      <c r="E131" s="22">
        <f>+INDEX(Tabelle1[[Type]:[Caps]],MATCH(Tabelle35[[#This Row],[Equipment]],Tabelle1[Item],0),3)</f>
        <v>2</v>
      </c>
      <c r="F131" s="22"/>
      <c r="G131" s="22">
        <f t="shared" si="1"/>
        <v>0</v>
      </c>
      <c r="H131" s="79" t="str">
        <f>+INDEX(Tabelle1[[Type]:[Basic equipment]],MATCH(Tabelle35[[#This Row],[Equipment]],Tabelle1[Item],0),6)</f>
        <v>-</v>
      </c>
      <c r="I131" s="25"/>
    </row>
    <row r="132" spans="1:9" s="12" customFormat="1" ht="12.5">
      <c r="A132" s="23" t="s">
        <v>61</v>
      </c>
      <c r="B132" s="24" t="s">
        <v>41</v>
      </c>
      <c r="C132" s="24" t="str">
        <f>+INDEX(Tabelle1[[Type]:[Caps]],MATCH(Tabelle35[[#This Row],[Equipment]],Tabelle1[Item],0),1)</f>
        <v>Melee</v>
      </c>
      <c r="D132" s="50" t="s">
        <v>69</v>
      </c>
      <c r="E132" s="21">
        <f>+INDEX(Tabelle1[[Type]:[Caps]],MATCH(Tabelle35[[#This Row],[Equipment]],Tabelle1[Item],0),3)</f>
        <v>2</v>
      </c>
      <c r="F132" s="22"/>
      <c r="G132" s="22">
        <f t="shared" si="1"/>
        <v>0</v>
      </c>
      <c r="H132" s="28" t="str">
        <f>+INDEX(Tabelle1[[Type]:[Basic equipment]],MATCH(Tabelle35[[#This Row],[Equipment]],Tabelle1[Item],0),6)</f>
        <v>-</v>
      </c>
      <c r="I132" s="25"/>
    </row>
    <row r="133" spans="1:9" s="12" customFormat="1" ht="12.5">
      <c r="A133" s="23" t="s">
        <v>61</v>
      </c>
      <c r="B133" s="24" t="s">
        <v>41</v>
      </c>
      <c r="C133" s="24" t="str">
        <f>+INDEX(Tabelle1[[Type]:[Caps]],MATCH(Tabelle35[[#This Row],[Equipment]],Tabelle1[Item],0),1)</f>
        <v>Melee</v>
      </c>
      <c r="D133" s="50" t="s">
        <v>13</v>
      </c>
      <c r="E133" s="21">
        <f>+INDEX(Tabelle1[[Type]:[Caps]],MATCH(Tabelle35[[#This Row],[Equipment]],Tabelle1[Item],0),3)</f>
        <v>2</v>
      </c>
      <c r="F133" s="22"/>
      <c r="G133" s="22">
        <f t="shared" si="1"/>
        <v>0</v>
      </c>
      <c r="H133" s="28" t="str">
        <f>+INDEX(Tabelle1[[Type]:[Basic equipment]],MATCH(Tabelle35[[#This Row],[Equipment]],Tabelle1[Item],0),6)</f>
        <v>-</v>
      </c>
      <c r="I133" s="25"/>
    </row>
    <row r="134" spans="1:9" s="12" customFormat="1" ht="12.5">
      <c r="A134" s="23" t="s">
        <v>61</v>
      </c>
      <c r="B134" s="24" t="s">
        <v>41</v>
      </c>
      <c r="C134" s="24" t="str">
        <f>+INDEX(Tabelle1[[Type]:[Caps]],MATCH(Tabelle35[[#This Row],[Equipment]],Tabelle1[Item],0),1)</f>
        <v>Pistol</v>
      </c>
      <c r="D134" s="50" t="s">
        <v>332</v>
      </c>
      <c r="E134" s="21">
        <f>+INDEX(Tabelle1[[Type]:[Caps]],MATCH(Tabelle35[[#This Row],[Equipment]],Tabelle1[Item],0),3)</f>
        <v>2</v>
      </c>
      <c r="F134" s="22"/>
      <c r="G134" s="22">
        <f t="shared" si="1"/>
        <v>0</v>
      </c>
      <c r="H134" s="28" t="str">
        <f>+INDEX(Tabelle1[[Type]:[Basic equipment]],MATCH(Tabelle35[[#This Row],[Equipment]],Tabelle1[Item],0),6)</f>
        <v>-</v>
      </c>
      <c r="I134" s="25"/>
    </row>
    <row r="135" spans="1:9" s="12" customFormat="1" ht="14">
      <c r="A135" s="9" t="s">
        <v>61</v>
      </c>
      <c r="B135" s="10" t="s">
        <v>52</v>
      </c>
      <c r="C135" s="10" t="str">
        <f>+INDEX(Tabelle1[[Type]:[Caps]],MATCH(Tabelle35[[#This Row],[Equipment]],Tabelle1[Item],0),1)</f>
        <v>Unit</v>
      </c>
      <c r="D135" s="27" t="s">
        <v>52</v>
      </c>
      <c r="E135" s="11">
        <f>+INDEX(Tabelle1[[Type]:[Caps]],MATCH(Tabelle35[[#This Row],[Equipment]],Tabelle1[Item],0),3)</f>
        <v>42</v>
      </c>
      <c r="F135" s="11"/>
      <c r="G135" s="11">
        <f t="shared" si="1"/>
        <v>0</v>
      </c>
      <c r="H135" s="10" t="str">
        <f>+INDEX(Tabelle1[[Type]:[Basic equipment]],MATCH(Tabelle35[[#This Row],[Equipment]],Tabelle1[Item],0),6)</f>
        <v>-</v>
      </c>
    </row>
    <row r="136" spans="1:9" s="12" customFormat="1" ht="12.5">
      <c r="A136" s="13" t="s">
        <v>61</v>
      </c>
      <c r="B136" s="14" t="s">
        <v>52</v>
      </c>
      <c r="C136" s="14" t="str">
        <f>+INDEX(Tabelle1[[Type]:[Caps]],MATCH(Tabelle35[[#This Row],[Equipment]],Tabelle1[Item],0),1)</f>
        <v>Heroic</v>
      </c>
      <c r="D136" s="14" t="s">
        <v>1</v>
      </c>
      <c r="E136" s="17">
        <f>+INDEX(Tabelle1[[Type]:[Caps]],MATCH(Tabelle35[[#This Row],[Equipment]],Tabelle1[Item],0),3)</f>
        <v>60</v>
      </c>
      <c r="F136" s="15"/>
      <c r="G136" s="15">
        <f t="shared" si="1"/>
        <v>0</v>
      </c>
      <c r="H136" s="18" t="str">
        <f>+INDEX(Tabelle1[[Type]:[Basic equipment]],MATCH(Tabelle35[[#This Row],[Equipment]],Tabelle1[Item],0),6)</f>
        <v>-</v>
      </c>
    </row>
    <row r="137" spans="1:9" s="12" customFormat="1" ht="12.5">
      <c r="A137" s="13" t="s">
        <v>61</v>
      </c>
      <c r="B137" s="14" t="s">
        <v>52</v>
      </c>
      <c r="C137" s="14" t="str">
        <f>+INDEX(Tabelle1[[Type]:[Caps]],MATCH(Tabelle35[[#This Row],[Equipment]],Tabelle1[Item],0),1)</f>
        <v>Mine</v>
      </c>
      <c r="D137" s="14" t="s">
        <v>312</v>
      </c>
      <c r="E137" s="17">
        <f>+INDEX(Tabelle1[[Type]:[Caps]],MATCH(Tabelle35[[#This Row],[Equipment]],Tabelle1[Item],0),3)</f>
        <v>10</v>
      </c>
      <c r="F137" s="15"/>
      <c r="G137" s="15">
        <f t="shared" si="1"/>
        <v>0</v>
      </c>
      <c r="H137" s="18" t="str">
        <f>+INDEX(Tabelle1[[Type]:[Basic equipment]],MATCH(Tabelle35[[#This Row],[Equipment]],Tabelle1[Item],0),6)</f>
        <v>-</v>
      </c>
    </row>
    <row r="138" spans="1:9" s="12" customFormat="1" ht="12.5">
      <c r="A138" s="13" t="s">
        <v>61</v>
      </c>
      <c r="B138" s="14" t="s">
        <v>52</v>
      </c>
      <c r="C138" s="14" t="str">
        <f>+INDEX(Tabelle1[[Type]:[Caps]],MATCH(Tabelle35[[#This Row],[Equipment]],Tabelle1[Item],0),1)</f>
        <v>Rifle</v>
      </c>
      <c r="D138" s="49" t="s">
        <v>54</v>
      </c>
      <c r="E138" s="17">
        <f>+INDEX(Tabelle1[[Type]:[Caps]],MATCH(Tabelle35[[#This Row],[Equipment]],Tabelle1[Item],0),3)</f>
        <v>20</v>
      </c>
      <c r="F138" s="15"/>
      <c r="G138" s="15">
        <f t="shared" si="1"/>
        <v>0</v>
      </c>
      <c r="H138" s="18" t="str">
        <f>+INDEX(Tabelle1[[Type]:[Basic equipment]],MATCH(Tabelle35[[#This Row],[Equipment]],Tabelle1[Item],0),6)</f>
        <v>-</v>
      </c>
    </row>
    <row r="139" spans="1:9" s="12" customFormat="1" ht="12.5">
      <c r="A139" s="23" t="s">
        <v>61</v>
      </c>
      <c r="B139" s="24" t="s">
        <v>52</v>
      </c>
      <c r="C139" s="24" t="str">
        <f>+INDEX(Tabelle1[[Type]:[Caps]],MATCH(Tabelle35[[#This Row],[Equipment]],Tabelle1[Item],0),1)</f>
        <v>Rifle</v>
      </c>
      <c r="D139" s="50" t="s">
        <v>302</v>
      </c>
      <c r="E139" s="21">
        <f>+INDEX(Tabelle1[[Type]:[Caps]],MATCH(Tabelle35[[#This Row],[Equipment]],Tabelle1[Item],0),3)</f>
        <v>17</v>
      </c>
      <c r="F139" s="22"/>
      <c r="G139" s="22">
        <f t="shared" si="1"/>
        <v>0</v>
      </c>
      <c r="H139" s="28" t="str">
        <f>+INDEX(Tabelle1[[Type]:[Basic equipment]],MATCH(Tabelle35[[#This Row],[Equipment]],Tabelle1[Item],0),6)</f>
        <v>-</v>
      </c>
      <c r="I139" s="25"/>
    </row>
    <row r="140" spans="1:9" s="12" customFormat="1" ht="12.5">
      <c r="A140" s="23" t="s">
        <v>61</v>
      </c>
      <c r="B140" s="24" t="s">
        <v>52</v>
      </c>
      <c r="C140" s="24" t="str">
        <f>+INDEX(Tabelle1[[Type]:[Caps]],MATCH(Tabelle35[[#This Row],[Equipment]],Tabelle1[Item],0),1)</f>
        <v>Rifle</v>
      </c>
      <c r="D140" s="50" t="s">
        <v>335</v>
      </c>
      <c r="E140" s="21">
        <f>+INDEX(Tabelle1[[Type]:[Caps]],MATCH(Tabelle35[[#This Row],[Equipment]],Tabelle1[Item],0),3)</f>
        <v>11</v>
      </c>
      <c r="F140" s="22"/>
      <c r="G140" s="22">
        <f t="shared" si="1"/>
        <v>0</v>
      </c>
      <c r="H140" s="28" t="str">
        <f>+INDEX(Tabelle1[[Type]:[Basic equipment]],MATCH(Tabelle35[[#This Row],[Equipment]],Tabelle1[Item],0),6)</f>
        <v>-</v>
      </c>
      <c r="I140" s="25"/>
    </row>
    <row r="141" spans="1:9" s="12" customFormat="1" ht="12.5">
      <c r="A141" s="23" t="s">
        <v>61</v>
      </c>
      <c r="B141" s="24" t="s">
        <v>52</v>
      </c>
      <c r="C141" s="24" t="str">
        <f>+INDEX(Tabelle1[[Type]:[Caps]],MATCH(Tabelle35[[#This Row],[Equipment]],Tabelle1[Item],0),1)</f>
        <v>Rifle</v>
      </c>
      <c r="D141" s="50" t="s">
        <v>67</v>
      </c>
      <c r="E141" s="21">
        <f>+INDEX(Tabelle1[[Type]:[Caps]],MATCH(Tabelle35[[#This Row],[Equipment]],Tabelle1[Item],0),3)</f>
        <v>14</v>
      </c>
      <c r="F141" s="22"/>
      <c r="G141" s="22">
        <f t="shared" si="1"/>
        <v>0</v>
      </c>
      <c r="H141" s="28" t="str">
        <f>+INDEX(Tabelle1[[Type]:[Basic equipment]],MATCH(Tabelle35[[#This Row],[Equipment]],Tabelle1[Item],0),6)</f>
        <v>-</v>
      </c>
      <c r="I141" s="25"/>
    </row>
    <row r="142" spans="1:9" s="12" customFormat="1" ht="12.5">
      <c r="A142" s="23" t="s">
        <v>61</v>
      </c>
      <c r="B142" s="24" t="s">
        <v>52</v>
      </c>
      <c r="C142" s="24" t="str">
        <f>+INDEX(Tabelle1[[Type]:[Caps]],MATCH(Tabelle35[[#This Row],[Equipment]],Tabelle1[Item],0),1)</f>
        <v>Rifle</v>
      </c>
      <c r="D142" s="50" t="s">
        <v>300</v>
      </c>
      <c r="E142" s="21">
        <f>+INDEX(Tabelle1[[Type]:[Caps]],MATCH(Tabelle35[[#This Row],[Equipment]],Tabelle1[Item],0),3)</f>
        <v>10</v>
      </c>
      <c r="F142" s="22"/>
      <c r="G142" s="22">
        <f t="shared" ref="G142:G209" si="2">+F142*E142</f>
        <v>0</v>
      </c>
      <c r="H142" s="28" t="str">
        <f>+INDEX(Tabelle1[[Type]:[Basic equipment]],MATCH(Tabelle35[[#This Row],[Equipment]],Tabelle1[Item],0),6)</f>
        <v>-</v>
      </c>
      <c r="I142" s="25"/>
    </row>
    <row r="143" spans="1:9" s="12" customFormat="1" ht="12.5">
      <c r="A143" s="23" t="s">
        <v>61</v>
      </c>
      <c r="B143" s="24" t="s">
        <v>52</v>
      </c>
      <c r="C143" s="24" t="str">
        <f>+INDEX(Tabelle1[[Type]:[Caps]],MATCH(Tabelle35[[#This Row],[Equipment]],Tabelle1[Item],0),1)</f>
        <v>Rifle</v>
      </c>
      <c r="D143" s="51" t="s">
        <v>2</v>
      </c>
      <c r="E143" s="21">
        <f>+INDEX(Tabelle1[[Type]:[Caps]],MATCH(Tabelle35[[#This Row],[Equipment]],Tabelle1[Item],0),3)</f>
        <v>10</v>
      </c>
      <c r="F143" s="22"/>
      <c r="G143" s="22">
        <f t="shared" si="2"/>
        <v>0</v>
      </c>
      <c r="H143" s="28" t="str">
        <f>+INDEX(Tabelle1[[Type]:[Basic equipment]],MATCH(Tabelle35[[#This Row],[Equipment]],Tabelle1[Item],0),6)</f>
        <v>-</v>
      </c>
      <c r="I143" s="25"/>
    </row>
    <row r="144" spans="1:9" s="12" customFormat="1" ht="12.5">
      <c r="A144" s="23" t="s">
        <v>61</v>
      </c>
      <c r="B144" s="24" t="s">
        <v>52</v>
      </c>
      <c r="C144" s="24" t="str">
        <f>+INDEX(Tabelle1[[Type]:[Caps]],MATCH(Tabelle35[[#This Row],[Equipment]],Tabelle1[Item],0),1)</f>
        <v>Mine</v>
      </c>
      <c r="D144" s="50" t="s">
        <v>255</v>
      </c>
      <c r="E144" s="21">
        <f>+INDEX(Tabelle1[[Type]:[Caps]],MATCH(Tabelle35[[#This Row],[Equipment]],Tabelle1[Item],0),3)</f>
        <v>5</v>
      </c>
      <c r="F144" s="22"/>
      <c r="G144" s="22">
        <f t="shared" si="2"/>
        <v>0</v>
      </c>
      <c r="H144" s="28" t="str">
        <f>+INDEX(Tabelle1[[Type]:[Basic equipment]],MATCH(Tabelle35[[#This Row],[Equipment]],Tabelle1[Item],0),6)</f>
        <v>-</v>
      </c>
      <c r="I144" s="25"/>
    </row>
    <row r="145" spans="1:9" s="12" customFormat="1" ht="12.5">
      <c r="A145" s="23" t="s">
        <v>61</v>
      </c>
      <c r="B145" s="24" t="s">
        <v>52</v>
      </c>
      <c r="C145" s="24" t="str">
        <f>+INDEX(Tabelle1[[Type]:[Caps]],MATCH(Tabelle35[[#This Row],[Equipment]],Tabelle1[Item],0),1)</f>
        <v>Melee</v>
      </c>
      <c r="D145" s="50" t="s">
        <v>17</v>
      </c>
      <c r="E145" s="21">
        <f>+INDEX(Tabelle1[[Type]:[Caps]],MATCH(Tabelle35[[#This Row],[Equipment]],Tabelle1[Item],0),3)</f>
        <v>8</v>
      </c>
      <c r="F145" s="22"/>
      <c r="G145" s="22">
        <f t="shared" si="2"/>
        <v>0</v>
      </c>
      <c r="H145" s="28" t="str">
        <f>+INDEX(Tabelle1[[Type]:[Basic equipment]],MATCH(Tabelle35[[#This Row],[Equipment]],Tabelle1[Item],0),6)</f>
        <v>-</v>
      </c>
      <c r="I145" s="25"/>
    </row>
    <row r="146" spans="1:9" s="12" customFormat="1" ht="12.5">
      <c r="A146" s="23" t="s">
        <v>61</v>
      </c>
      <c r="B146" s="24" t="s">
        <v>52</v>
      </c>
      <c r="C146" s="24" t="str">
        <f>+INDEX(Tabelle1[[Type]:[Caps]],MATCH(Tabelle35[[#This Row],[Equipment]],Tabelle1[Item],0),1)</f>
        <v>Rifle</v>
      </c>
      <c r="D146" s="50" t="s">
        <v>20</v>
      </c>
      <c r="E146" s="21">
        <f>+INDEX(Tabelle1[[Type]:[Caps]],MATCH(Tabelle35[[#This Row],[Equipment]],Tabelle1[Item],0),3)</f>
        <v>8</v>
      </c>
      <c r="F146" s="22"/>
      <c r="G146" s="22">
        <f t="shared" si="2"/>
        <v>0</v>
      </c>
      <c r="H146" s="28" t="str">
        <f>+INDEX(Tabelle1[[Type]:[Basic equipment]],MATCH(Tabelle35[[#This Row],[Equipment]],Tabelle1[Item],0),6)</f>
        <v>-</v>
      </c>
      <c r="I146" s="25"/>
    </row>
    <row r="147" spans="1:9" s="12" customFormat="1" ht="12.5">
      <c r="A147" s="23" t="s">
        <v>61</v>
      </c>
      <c r="B147" s="24" t="s">
        <v>52</v>
      </c>
      <c r="C147" s="24" t="str">
        <f>+INDEX(Tabelle1[[Type]:[Caps]],MATCH(Tabelle35[[#This Row],[Equipment]],Tabelle1[Item],0),1)</f>
        <v>Thrown Weapon</v>
      </c>
      <c r="D147" s="50" t="s">
        <v>89</v>
      </c>
      <c r="E147" s="21">
        <f>+INDEX(Tabelle1[[Type]:[Caps]],MATCH(Tabelle35[[#This Row],[Equipment]],Tabelle1[Item],0),3)</f>
        <v>7</v>
      </c>
      <c r="F147" s="22"/>
      <c r="G147" s="22">
        <f t="shared" si="2"/>
        <v>0</v>
      </c>
      <c r="H147" s="28" t="str">
        <f>+INDEX(Tabelle1[[Type]:[Basic equipment]],MATCH(Tabelle35[[#This Row],[Equipment]],Tabelle1[Item],0),6)</f>
        <v>-</v>
      </c>
      <c r="I147" s="25"/>
    </row>
    <row r="148" spans="1:9" s="12" customFormat="1" ht="12.5">
      <c r="A148" s="23" t="s">
        <v>61</v>
      </c>
      <c r="B148" s="24" t="s">
        <v>52</v>
      </c>
      <c r="C148" s="24" t="str">
        <f>+INDEX(Tabelle1[[Type]:[Caps]],MATCH(Tabelle35[[#This Row],[Equipment]],Tabelle1[Item],0),1)</f>
        <v>Melee</v>
      </c>
      <c r="D148" s="50" t="s">
        <v>81</v>
      </c>
      <c r="E148" s="21">
        <f>+INDEX(Tabelle1[[Type]:[Caps]],MATCH(Tabelle35[[#This Row],[Equipment]],Tabelle1[Item],0),3)</f>
        <v>6</v>
      </c>
      <c r="F148" s="22"/>
      <c r="G148" s="22">
        <f t="shared" si="2"/>
        <v>0</v>
      </c>
      <c r="H148" s="28" t="str">
        <f>+INDEX(Tabelle1[[Type]:[Basic equipment]],MATCH(Tabelle35[[#This Row],[Equipment]],Tabelle1[Item],0),6)</f>
        <v>-</v>
      </c>
      <c r="I148" s="25"/>
    </row>
    <row r="149" spans="1:9" s="12" customFormat="1" ht="12.5">
      <c r="A149" s="23" t="s">
        <v>61</v>
      </c>
      <c r="B149" s="24" t="s">
        <v>52</v>
      </c>
      <c r="C149" s="24" t="str">
        <f>+INDEX(Tabelle1[[Type]:[Caps]],MATCH(Tabelle35[[#This Row],[Equipment]],Tabelle1[Item],0),1)</f>
        <v>Pistol</v>
      </c>
      <c r="D149" s="50" t="s">
        <v>34</v>
      </c>
      <c r="E149" s="21">
        <f>+INDEX(Tabelle1[[Type]:[Caps]],MATCH(Tabelle35[[#This Row],[Equipment]],Tabelle1[Item],0),3)</f>
        <v>6</v>
      </c>
      <c r="F149" s="22"/>
      <c r="G149" s="22">
        <f t="shared" si="2"/>
        <v>0</v>
      </c>
      <c r="H149" s="28" t="str">
        <f>+INDEX(Tabelle1[[Type]:[Basic equipment]],MATCH(Tabelle35[[#This Row],[Equipment]],Tabelle1[Item],0),6)</f>
        <v>-</v>
      </c>
      <c r="I149" s="25"/>
    </row>
    <row r="150" spans="1:9" s="12" customFormat="1" ht="12.5">
      <c r="A150" s="23" t="s">
        <v>61</v>
      </c>
      <c r="B150" s="24" t="s">
        <v>52</v>
      </c>
      <c r="C150" s="24" t="str">
        <f>+INDEX(Tabelle1[[Type]:[Caps]],MATCH(Tabelle35[[#This Row],[Equipment]],Tabelle1[Item],0),1)</f>
        <v>Pistol</v>
      </c>
      <c r="D150" s="50" t="s">
        <v>299</v>
      </c>
      <c r="E150" s="21">
        <f>+INDEX(Tabelle1[[Type]:[Caps]],MATCH(Tabelle35[[#This Row],[Equipment]],Tabelle1[Item],0),3)</f>
        <v>6</v>
      </c>
      <c r="F150" s="22"/>
      <c r="G150" s="22">
        <f t="shared" si="2"/>
        <v>0</v>
      </c>
      <c r="H150" s="28" t="str">
        <f>+INDEX(Tabelle1[[Type]:[Basic equipment]],MATCH(Tabelle35[[#This Row],[Equipment]],Tabelle1[Item],0),6)</f>
        <v>-</v>
      </c>
      <c r="I150" s="25"/>
    </row>
    <row r="151" spans="1:9" s="12" customFormat="1" ht="12.5">
      <c r="A151" s="23" t="s">
        <v>61</v>
      </c>
      <c r="B151" s="24" t="s">
        <v>52</v>
      </c>
      <c r="C151" s="24" t="str">
        <f>+INDEX(Tabelle1[[Type]:[Caps]],MATCH(Tabelle35[[#This Row],[Equipment]],Tabelle1[Item],0),1)</f>
        <v>Thrown Weapon</v>
      </c>
      <c r="D151" s="50" t="s">
        <v>100</v>
      </c>
      <c r="E151" s="21">
        <f>+INDEX(Tabelle1[[Type]:[Caps]],MATCH(Tabelle35[[#This Row],[Equipment]],Tabelle1[Item],0),3)</f>
        <v>6</v>
      </c>
      <c r="F151" s="22"/>
      <c r="G151" s="22">
        <f t="shared" si="2"/>
        <v>0</v>
      </c>
      <c r="H151" s="28" t="str">
        <f>+INDEX(Tabelle1[[Type]:[Basic equipment]],MATCH(Tabelle35[[#This Row],[Equipment]],Tabelle1[Item],0),6)</f>
        <v>-</v>
      </c>
      <c r="I151" s="25"/>
    </row>
    <row r="152" spans="1:9" s="12" customFormat="1" ht="12.5">
      <c r="A152" s="23" t="s">
        <v>61</v>
      </c>
      <c r="B152" s="24" t="s">
        <v>52</v>
      </c>
      <c r="C152" s="24" t="str">
        <f>+INDEX(Tabelle1[[Type]:[Caps]],MATCH(Tabelle35[[#This Row],[Equipment]],Tabelle1[Item],0),1)</f>
        <v>Pistol</v>
      </c>
      <c r="D152" s="50" t="s">
        <v>86</v>
      </c>
      <c r="E152" s="21">
        <f>+INDEX(Tabelle1[[Type]:[Caps]],MATCH(Tabelle35[[#This Row],[Equipment]],Tabelle1[Item],0),3)</f>
        <v>3</v>
      </c>
      <c r="F152" s="22"/>
      <c r="G152" s="22">
        <f>+F152*E152</f>
        <v>0</v>
      </c>
      <c r="H152" s="28" t="str">
        <f>+INDEX(Tabelle1[[Type]:[Basic equipment]],MATCH(Tabelle35[[#This Row],[Equipment]],Tabelle1[Item],0),6)</f>
        <v>-</v>
      </c>
      <c r="I152" s="25"/>
    </row>
    <row r="153" spans="1:9" s="12" customFormat="1" ht="12.5">
      <c r="A153" s="23" t="s">
        <v>61</v>
      </c>
      <c r="B153" s="24" t="s">
        <v>52</v>
      </c>
      <c r="C153" s="24" t="str">
        <f>+INDEX(Tabelle1[[Type]:[Caps]],MATCH(Tabelle35[[#This Row],[Equipment]],Tabelle1[Item],0),1)</f>
        <v>Melee</v>
      </c>
      <c r="D153" s="24" t="s">
        <v>381</v>
      </c>
      <c r="E153" s="22">
        <f>+INDEX(Tabelle1[[Type]:[Caps]],MATCH(Tabelle35[[#This Row],[Equipment]],Tabelle1[Item],0),3)</f>
        <v>2</v>
      </c>
      <c r="F153" s="22"/>
      <c r="G153" s="22">
        <f t="shared" si="2"/>
        <v>0</v>
      </c>
      <c r="H153" s="79" t="str">
        <f>+INDEX(Tabelle1[[Type]:[Basic equipment]],MATCH(Tabelle35[[#This Row],[Equipment]],Tabelle1[Item],0),6)</f>
        <v>-</v>
      </c>
      <c r="I153" s="25"/>
    </row>
    <row r="154" spans="1:9" s="12" customFormat="1" ht="12.5">
      <c r="A154" s="23" t="s">
        <v>61</v>
      </c>
      <c r="B154" s="24" t="s">
        <v>52</v>
      </c>
      <c r="C154" s="24" t="str">
        <f>+INDEX(Tabelle1[[Type]:[Caps]],MATCH(Tabelle35[[#This Row],[Equipment]],Tabelle1[Item],0),1)</f>
        <v>Melee</v>
      </c>
      <c r="D154" s="50" t="s">
        <v>69</v>
      </c>
      <c r="E154" s="21">
        <f>+INDEX(Tabelle1[[Type]:[Caps]],MATCH(Tabelle35[[#This Row],[Equipment]],Tabelle1[Item],0),3)</f>
        <v>2</v>
      </c>
      <c r="F154" s="22"/>
      <c r="G154" s="22">
        <f t="shared" si="2"/>
        <v>0</v>
      </c>
      <c r="H154" s="28" t="str">
        <f>+INDEX(Tabelle1[[Type]:[Basic equipment]],MATCH(Tabelle35[[#This Row],[Equipment]],Tabelle1[Item],0),6)</f>
        <v>-</v>
      </c>
      <c r="I154" s="25"/>
    </row>
    <row r="155" spans="1:9" s="12" customFormat="1" ht="12.5">
      <c r="A155" s="23" t="s">
        <v>61</v>
      </c>
      <c r="B155" s="24" t="s">
        <v>52</v>
      </c>
      <c r="C155" s="24" t="str">
        <f>+INDEX(Tabelle1[[Type]:[Caps]],MATCH(Tabelle35[[#This Row],[Equipment]],Tabelle1[Item],0),1)</f>
        <v>Melee</v>
      </c>
      <c r="D155" s="50" t="s">
        <v>13</v>
      </c>
      <c r="E155" s="21">
        <f>+INDEX(Tabelle1[[Type]:[Caps]],MATCH(Tabelle35[[#This Row],[Equipment]],Tabelle1[Item],0),3)</f>
        <v>2</v>
      </c>
      <c r="F155" s="22"/>
      <c r="G155" s="22">
        <f t="shared" si="2"/>
        <v>0</v>
      </c>
      <c r="H155" s="28" t="str">
        <f>+INDEX(Tabelle1[[Type]:[Basic equipment]],MATCH(Tabelle35[[#This Row],[Equipment]],Tabelle1[Item],0),6)</f>
        <v>-</v>
      </c>
      <c r="I155" s="25"/>
    </row>
    <row r="156" spans="1:9" s="12" customFormat="1" ht="12.5">
      <c r="A156" s="23" t="s">
        <v>61</v>
      </c>
      <c r="B156" s="24" t="s">
        <v>52</v>
      </c>
      <c r="C156" s="24" t="str">
        <f>+INDEX(Tabelle1[[Type]:[Caps]],MATCH(Tabelle35[[#This Row],[Equipment]],Tabelle1[Item],0),1)</f>
        <v>Pistol</v>
      </c>
      <c r="D156" s="50" t="s">
        <v>332</v>
      </c>
      <c r="E156" s="21">
        <f>+INDEX(Tabelle1[[Type]:[Caps]],MATCH(Tabelle35[[#This Row],[Equipment]],Tabelle1[Item],0),3)</f>
        <v>2</v>
      </c>
      <c r="F156" s="22"/>
      <c r="G156" s="22">
        <f t="shared" si="2"/>
        <v>0</v>
      </c>
      <c r="H156" s="28" t="str">
        <f>+INDEX(Tabelle1[[Type]:[Basic equipment]],MATCH(Tabelle35[[#This Row],[Equipment]],Tabelle1[Item],0),6)</f>
        <v>-</v>
      </c>
      <c r="I156" s="25"/>
    </row>
    <row r="157" spans="1:9" s="12" customFormat="1" ht="14">
      <c r="A157" s="9" t="s">
        <v>61</v>
      </c>
      <c r="B157" s="10" t="s">
        <v>53</v>
      </c>
      <c r="C157" s="10" t="str">
        <f>+INDEX(Tabelle1[[Type]:[Caps]],MATCH(Tabelle35[[#This Row],[Equipment]],Tabelle1[Item],0),1)</f>
        <v>Unit</v>
      </c>
      <c r="D157" s="27" t="s">
        <v>53</v>
      </c>
      <c r="E157" s="11">
        <f>+INDEX(Tabelle1[[Type]:[Caps]],MATCH(Tabelle35[[#This Row],[Equipment]],Tabelle1[Item],0),3)</f>
        <v>40</v>
      </c>
      <c r="F157" s="11"/>
      <c r="G157" s="11">
        <f t="shared" si="2"/>
        <v>0</v>
      </c>
      <c r="H157" s="10" t="str">
        <f>+INDEX(Tabelle1[[Type]:[Basic equipment]],MATCH(Tabelle35[[#This Row],[Equipment]],Tabelle1[Item],0),6)</f>
        <v>-</v>
      </c>
    </row>
    <row r="158" spans="1:9" s="12" customFormat="1" ht="12.5">
      <c r="A158" s="13" t="s">
        <v>61</v>
      </c>
      <c r="B158" s="14" t="s">
        <v>53</v>
      </c>
      <c r="C158" s="14" t="str">
        <f>+INDEX(Tabelle1[[Type]:[Caps]],MATCH(Tabelle35[[#This Row],[Equipment]],Tabelle1[Item],0),1)</f>
        <v>Heroic</v>
      </c>
      <c r="D158" s="14" t="s">
        <v>1</v>
      </c>
      <c r="E158" s="17">
        <f>+INDEX(Tabelle1[[Type]:[Caps]],MATCH(Tabelle35[[#This Row],[Equipment]],Tabelle1[Item],0),3)</f>
        <v>60</v>
      </c>
      <c r="F158" s="15"/>
      <c r="G158" s="15">
        <f t="shared" si="2"/>
        <v>0</v>
      </c>
      <c r="H158" s="18" t="str">
        <f>+INDEX(Tabelle1[[Type]:[Basic equipment]],MATCH(Tabelle35[[#This Row],[Equipment]],Tabelle1[Item],0),6)</f>
        <v>-</v>
      </c>
    </row>
    <row r="159" spans="1:9" s="12" customFormat="1" ht="12.5">
      <c r="A159" s="23" t="s">
        <v>61</v>
      </c>
      <c r="B159" s="24" t="s">
        <v>53</v>
      </c>
      <c r="C159" s="24" t="str">
        <f>+INDEX(Tabelle1[[Type]:[Caps]],MATCH(Tabelle35[[#This Row],[Equipment]],Tabelle1[Item],0),1)</f>
        <v>Rifle</v>
      </c>
      <c r="D159" s="50" t="s">
        <v>54</v>
      </c>
      <c r="E159" s="21">
        <f>+INDEX(Tabelle1[[Type]:[Caps]],MATCH(Tabelle35[[#This Row],[Equipment]],Tabelle1[Item],0),3)</f>
        <v>20</v>
      </c>
      <c r="F159" s="22"/>
      <c r="G159" s="22">
        <f t="shared" si="2"/>
        <v>0</v>
      </c>
      <c r="H159" s="28" t="str">
        <f>+INDEX(Tabelle1[[Type]:[Basic equipment]],MATCH(Tabelle35[[#This Row],[Equipment]],Tabelle1[Item],0),6)</f>
        <v>-</v>
      </c>
      <c r="I159" s="25"/>
    </row>
    <row r="160" spans="1:9" s="12" customFormat="1" ht="12.5">
      <c r="A160" s="23" t="s">
        <v>61</v>
      </c>
      <c r="B160" s="24" t="s">
        <v>53</v>
      </c>
      <c r="C160" s="24" t="str">
        <f>+INDEX(Tabelle1[[Type]:[Caps]],MATCH(Tabelle35[[#This Row],[Equipment]],Tabelle1[Item],0),1)</f>
        <v>Rifle</v>
      </c>
      <c r="D160" s="50" t="s">
        <v>302</v>
      </c>
      <c r="E160" s="21">
        <f>+INDEX(Tabelle1[[Type]:[Caps]],MATCH(Tabelle35[[#This Row],[Equipment]],Tabelle1[Item],0),3)</f>
        <v>17</v>
      </c>
      <c r="F160" s="22"/>
      <c r="G160" s="22">
        <f t="shared" si="2"/>
        <v>0</v>
      </c>
      <c r="H160" s="28" t="str">
        <f>+INDEX(Tabelle1[[Type]:[Basic equipment]],MATCH(Tabelle35[[#This Row],[Equipment]],Tabelle1[Item],0),6)</f>
        <v>-</v>
      </c>
      <c r="I160" s="25"/>
    </row>
    <row r="161" spans="1:9" s="12" customFormat="1" ht="12.5">
      <c r="A161" s="23" t="s">
        <v>61</v>
      </c>
      <c r="B161" s="24" t="s">
        <v>53</v>
      </c>
      <c r="C161" s="24" t="str">
        <f>+INDEX(Tabelle1[[Type]:[Caps]],MATCH(Tabelle35[[#This Row],[Equipment]],Tabelle1[Item],0),1)</f>
        <v>Rifle</v>
      </c>
      <c r="D161" s="50" t="s">
        <v>335</v>
      </c>
      <c r="E161" s="21">
        <f>+INDEX(Tabelle1[[Type]:[Caps]],MATCH(Tabelle35[[#This Row],[Equipment]],Tabelle1[Item],0),3)</f>
        <v>11</v>
      </c>
      <c r="F161" s="22"/>
      <c r="G161" s="22">
        <f t="shared" si="2"/>
        <v>0</v>
      </c>
      <c r="H161" s="28" t="str">
        <f>+INDEX(Tabelle1[[Type]:[Basic equipment]],MATCH(Tabelle35[[#This Row],[Equipment]],Tabelle1[Item],0),6)</f>
        <v>-</v>
      </c>
      <c r="I161" s="25"/>
    </row>
    <row r="162" spans="1:9" s="12" customFormat="1" ht="12.5">
      <c r="A162" s="23" t="s">
        <v>61</v>
      </c>
      <c r="B162" s="24" t="s">
        <v>53</v>
      </c>
      <c r="C162" s="24" t="str">
        <f>+INDEX(Tabelle1[[Type]:[Caps]],MATCH(Tabelle35[[#This Row],[Equipment]],Tabelle1[Item],0),1)</f>
        <v>Rifle</v>
      </c>
      <c r="D162" s="50" t="s">
        <v>67</v>
      </c>
      <c r="E162" s="21">
        <f>+INDEX(Tabelle1[[Type]:[Caps]],MATCH(Tabelle35[[#This Row],[Equipment]],Tabelle1[Item],0),3)</f>
        <v>14</v>
      </c>
      <c r="F162" s="22"/>
      <c r="G162" s="22">
        <f t="shared" si="2"/>
        <v>0</v>
      </c>
      <c r="H162" s="28" t="str">
        <f>+INDEX(Tabelle1[[Type]:[Basic equipment]],MATCH(Tabelle35[[#This Row],[Equipment]],Tabelle1[Item],0),6)</f>
        <v>-</v>
      </c>
      <c r="I162" s="25"/>
    </row>
    <row r="163" spans="1:9" s="12" customFormat="1" ht="12.5">
      <c r="A163" s="23" t="s">
        <v>61</v>
      </c>
      <c r="B163" s="24" t="s">
        <v>53</v>
      </c>
      <c r="C163" s="24" t="str">
        <f>+INDEX(Tabelle1[[Type]:[Caps]],MATCH(Tabelle35[[#This Row],[Equipment]],Tabelle1[Item],0),1)</f>
        <v>Rifle</v>
      </c>
      <c r="D163" s="50" t="s">
        <v>300</v>
      </c>
      <c r="E163" s="21">
        <f>+INDEX(Tabelle1[[Type]:[Caps]],MATCH(Tabelle35[[#This Row],[Equipment]],Tabelle1[Item],0),3)</f>
        <v>10</v>
      </c>
      <c r="F163" s="22"/>
      <c r="G163" s="22">
        <f t="shared" si="2"/>
        <v>0</v>
      </c>
      <c r="H163" s="28" t="str">
        <f>+INDEX(Tabelle1[[Type]:[Basic equipment]],MATCH(Tabelle35[[#This Row],[Equipment]],Tabelle1[Item],0),6)</f>
        <v>-</v>
      </c>
      <c r="I163" s="25"/>
    </row>
    <row r="164" spans="1:9" s="12" customFormat="1" ht="12.5">
      <c r="A164" s="23" t="s">
        <v>61</v>
      </c>
      <c r="B164" s="24" t="s">
        <v>53</v>
      </c>
      <c r="C164" s="24" t="str">
        <f>+INDEX(Tabelle1[[Type]:[Caps]],MATCH(Tabelle35[[#This Row],[Equipment]],Tabelle1[Item],0),1)</f>
        <v>Rifle</v>
      </c>
      <c r="D164" s="51" t="s">
        <v>2</v>
      </c>
      <c r="E164" s="21">
        <f>+INDEX(Tabelle1[[Type]:[Caps]],MATCH(Tabelle35[[#This Row],[Equipment]],Tabelle1[Item],0),3)</f>
        <v>10</v>
      </c>
      <c r="F164" s="22"/>
      <c r="G164" s="22">
        <f t="shared" si="2"/>
        <v>0</v>
      </c>
      <c r="H164" s="28" t="str">
        <f>+INDEX(Tabelle1[[Type]:[Basic equipment]],MATCH(Tabelle35[[#This Row],[Equipment]],Tabelle1[Item],0),6)</f>
        <v>-</v>
      </c>
      <c r="I164" s="25"/>
    </row>
    <row r="165" spans="1:9" s="12" customFormat="1" ht="12.5">
      <c r="A165" s="23" t="s">
        <v>61</v>
      </c>
      <c r="B165" s="24" t="s">
        <v>53</v>
      </c>
      <c r="C165" s="24" t="str">
        <f>+INDEX(Tabelle1[[Type]:[Caps]],MATCH(Tabelle35[[#This Row],[Equipment]],Tabelle1[Item],0),1)</f>
        <v>Melee</v>
      </c>
      <c r="D165" s="50" t="s">
        <v>17</v>
      </c>
      <c r="E165" s="21">
        <f>+INDEX(Tabelle1[[Type]:[Caps]],MATCH(Tabelle35[[#This Row],[Equipment]],Tabelle1[Item],0),3)</f>
        <v>8</v>
      </c>
      <c r="F165" s="22"/>
      <c r="G165" s="22">
        <f t="shared" si="2"/>
        <v>0</v>
      </c>
      <c r="H165" s="28" t="str">
        <f>+INDEX(Tabelle1[[Type]:[Basic equipment]],MATCH(Tabelle35[[#This Row],[Equipment]],Tabelle1[Item],0),6)</f>
        <v>-</v>
      </c>
      <c r="I165" s="25"/>
    </row>
    <row r="166" spans="1:9" s="12" customFormat="1" ht="12.5">
      <c r="A166" s="23" t="s">
        <v>61</v>
      </c>
      <c r="B166" s="24" t="s">
        <v>53</v>
      </c>
      <c r="C166" s="24" t="str">
        <f>+INDEX(Tabelle1[[Type]:[Caps]],MATCH(Tabelle35[[#This Row],[Equipment]],Tabelle1[Item],0),1)</f>
        <v>Rifle</v>
      </c>
      <c r="D166" s="50" t="s">
        <v>20</v>
      </c>
      <c r="E166" s="21">
        <f>+INDEX(Tabelle1[[Type]:[Caps]],MATCH(Tabelle35[[#This Row],[Equipment]],Tabelle1[Item],0),3)</f>
        <v>8</v>
      </c>
      <c r="F166" s="22"/>
      <c r="G166" s="22">
        <f t="shared" si="2"/>
        <v>0</v>
      </c>
      <c r="H166" s="28" t="str">
        <f>+INDEX(Tabelle1[[Type]:[Basic equipment]],MATCH(Tabelle35[[#This Row],[Equipment]],Tabelle1[Item],0),6)</f>
        <v>-</v>
      </c>
      <c r="I166" s="25"/>
    </row>
    <row r="167" spans="1:9" s="12" customFormat="1" ht="12.5">
      <c r="A167" s="23" t="s">
        <v>61</v>
      </c>
      <c r="B167" s="24" t="s">
        <v>53</v>
      </c>
      <c r="C167" s="24" t="str">
        <f>+INDEX(Tabelle1[[Type]:[Caps]],MATCH(Tabelle35[[#This Row],[Equipment]],Tabelle1[Item],0),1)</f>
        <v>Melee</v>
      </c>
      <c r="D167" s="50" t="s">
        <v>81</v>
      </c>
      <c r="E167" s="21">
        <f>+INDEX(Tabelle1[[Type]:[Caps]],MATCH(Tabelle35[[#This Row],[Equipment]],Tabelle1[Item],0),3)</f>
        <v>6</v>
      </c>
      <c r="F167" s="22"/>
      <c r="G167" s="22">
        <f t="shared" si="2"/>
        <v>0</v>
      </c>
      <c r="H167" s="28" t="str">
        <f>+INDEX(Tabelle1[[Type]:[Basic equipment]],MATCH(Tabelle35[[#This Row],[Equipment]],Tabelle1[Item],0),6)</f>
        <v>-</v>
      </c>
      <c r="I167" s="25"/>
    </row>
    <row r="168" spans="1:9" s="12" customFormat="1" ht="12.5">
      <c r="A168" s="23" t="s">
        <v>61</v>
      </c>
      <c r="B168" s="24" t="s">
        <v>53</v>
      </c>
      <c r="C168" s="24" t="str">
        <f>+INDEX(Tabelle1[[Type]:[Caps]],MATCH(Tabelle35[[#This Row],[Equipment]],Tabelle1[Item],0),1)</f>
        <v>Pistol</v>
      </c>
      <c r="D168" s="50" t="s">
        <v>34</v>
      </c>
      <c r="E168" s="21">
        <f>+INDEX(Tabelle1[[Type]:[Caps]],MATCH(Tabelle35[[#This Row],[Equipment]],Tabelle1[Item],0),3)</f>
        <v>6</v>
      </c>
      <c r="F168" s="22"/>
      <c r="G168" s="22">
        <f t="shared" si="2"/>
        <v>0</v>
      </c>
      <c r="H168" s="28" t="str">
        <f>+INDEX(Tabelle1[[Type]:[Basic equipment]],MATCH(Tabelle35[[#This Row],[Equipment]],Tabelle1[Item],0),6)</f>
        <v>-</v>
      </c>
      <c r="I168" s="25"/>
    </row>
    <row r="169" spans="1:9" s="12" customFormat="1" ht="12.5">
      <c r="A169" s="23" t="s">
        <v>61</v>
      </c>
      <c r="B169" s="24" t="s">
        <v>53</v>
      </c>
      <c r="C169" s="24" t="str">
        <f>+INDEX(Tabelle1[[Type]:[Caps]],MATCH(Tabelle35[[#This Row],[Equipment]],Tabelle1[Item],0),1)</f>
        <v>Pistol</v>
      </c>
      <c r="D169" s="50" t="s">
        <v>299</v>
      </c>
      <c r="E169" s="21">
        <f>+INDEX(Tabelle1[[Type]:[Caps]],MATCH(Tabelle35[[#This Row],[Equipment]],Tabelle1[Item],0),3)</f>
        <v>6</v>
      </c>
      <c r="F169" s="22"/>
      <c r="G169" s="22">
        <f t="shared" si="2"/>
        <v>0</v>
      </c>
      <c r="H169" s="28" t="str">
        <f>+INDEX(Tabelle1[[Type]:[Basic equipment]],MATCH(Tabelle35[[#This Row],[Equipment]],Tabelle1[Item],0),6)</f>
        <v>-</v>
      </c>
      <c r="I169" s="25"/>
    </row>
    <row r="170" spans="1:9" s="12" customFormat="1" ht="12.5">
      <c r="A170" s="23" t="s">
        <v>61</v>
      </c>
      <c r="B170" s="24" t="s">
        <v>53</v>
      </c>
      <c r="C170" s="24" t="str">
        <f>+INDEX(Tabelle1[[Type]:[Caps]],MATCH(Tabelle35[[#This Row],[Equipment]],Tabelle1[Item],0),1)</f>
        <v>Pistol</v>
      </c>
      <c r="D170" s="50" t="s">
        <v>86</v>
      </c>
      <c r="E170" s="21">
        <f>+INDEX(Tabelle1[[Type]:[Caps]],MATCH(Tabelle35[[#This Row],[Equipment]],Tabelle1[Item],0),3)</f>
        <v>3</v>
      </c>
      <c r="F170" s="22"/>
      <c r="G170" s="22">
        <f>+F170*E170</f>
        <v>0</v>
      </c>
      <c r="H170" s="28" t="str">
        <f>+INDEX(Tabelle1[[Type]:[Basic equipment]],MATCH(Tabelle35[[#This Row],[Equipment]],Tabelle1[Item],0),6)</f>
        <v>-</v>
      </c>
      <c r="I170" s="25"/>
    </row>
    <row r="171" spans="1:9" s="12" customFormat="1" ht="12.5">
      <c r="A171" s="23" t="s">
        <v>61</v>
      </c>
      <c r="B171" s="24" t="s">
        <v>53</v>
      </c>
      <c r="C171" s="24" t="str">
        <f>+INDEX(Tabelle1[[Type]:[Caps]],MATCH(Tabelle35[[#This Row],[Equipment]],Tabelle1[Item],0),1)</f>
        <v>Melee</v>
      </c>
      <c r="D171" s="24" t="s">
        <v>381</v>
      </c>
      <c r="E171" s="22">
        <f>+INDEX(Tabelle1[[Type]:[Caps]],MATCH(Tabelle35[[#This Row],[Equipment]],Tabelle1[Item],0),3)</f>
        <v>2</v>
      </c>
      <c r="F171" s="22"/>
      <c r="G171" s="22">
        <f t="shared" si="2"/>
        <v>0</v>
      </c>
      <c r="H171" s="79" t="str">
        <f>+INDEX(Tabelle1[[Type]:[Basic equipment]],MATCH(Tabelle35[[#This Row],[Equipment]],Tabelle1[Item],0),6)</f>
        <v>-</v>
      </c>
      <c r="I171" s="25"/>
    </row>
    <row r="172" spans="1:9" s="12" customFormat="1" ht="12.5">
      <c r="A172" s="23" t="s">
        <v>61</v>
      </c>
      <c r="B172" s="24" t="s">
        <v>53</v>
      </c>
      <c r="C172" s="24" t="str">
        <f>+INDEX(Tabelle1[[Type]:[Caps]],MATCH(Tabelle35[[#This Row],[Equipment]],Tabelle1[Item],0),1)</f>
        <v>Pistol</v>
      </c>
      <c r="D172" s="50" t="s">
        <v>332</v>
      </c>
      <c r="E172" s="21">
        <f>+INDEX(Tabelle1[[Type]:[Caps]],MATCH(Tabelle35[[#This Row],[Equipment]],Tabelle1[Item],0),3)</f>
        <v>2</v>
      </c>
      <c r="F172" s="22"/>
      <c r="G172" s="22">
        <f>+F172*E172</f>
        <v>0</v>
      </c>
      <c r="H172" s="28" t="str">
        <f>+INDEX(Tabelle1[[Type]:[Basic equipment]],MATCH(Tabelle35[[#This Row],[Equipment]],Tabelle1[Item],0),6)</f>
        <v>-</v>
      </c>
      <c r="I172" s="25"/>
    </row>
    <row r="173" spans="1:9" s="12" customFormat="1" ht="12.5">
      <c r="A173" s="23" t="s">
        <v>61</v>
      </c>
      <c r="B173" s="24" t="s">
        <v>53</v>
      </c>
      <c r="C173" s="24" t="str">
        <f>+INDEX(Tabelle1[[Type]:[Caps]],MATCH(Tabelle35[[#This Row],[Equipment]],Tabelle1[Item],0),1)</f>
        <v>Melee</v>
      </c>
      <c r="D173" s="50" t="s">
        <v>69</v>
      </c>
      <c r="E173" s="21">
        <f>+INDEX(Tabelle1[[Type]:[Caps]],MATCH(Tabelle35[[#This Row],[Equipment]],Tabelle1[Item],0),3)</f>
        <v>2</v>
      </c>
      <c r="F173" s="22"/>
      <c r="G173" s="22">
        <f t="shared" si="2"/>
        <v>0</v>
      </c>
      <c r="H173" s="28" t="str">
        <f>+INDEX(Tabelle1[[Type]:[Basic equipment]],MATCH(Tabelle35[[#This Row],[Equipment]],Tabelle1[Item],0),6)</f>
        <v>-</v>
      </c>
      <c r="I173" s="25"/>
    </row>
    <row r="174" spans="1:9" s="12" customFormat="1" ht="12.5">
      <c r="A174" s="23" t="s">
        <v>61</v>
      </c>
      <c r="B174" s="24" t="s">
        <v>53</v>
      </c>
      <c r="C174" s="24" t="str">
        <f>+INDEX(Tabelle1[[Type]:[Caps]],MATCH(Tabelle35[[#This Row],[Equipment]],Tabelle1[Item],0),1)</f>
        <v>Melee</v>
      </c>
      <c r="D174" s="50" t="s">
        <v>13</v>
      </c>
      <c r="E174" s="21">
        <f>+INDEX(Tabelle1[[Type]:[Caps]],MATCH(Tabelle35[[#This Row],[Equipment]],Tabelle1[Item],0),3)</f>
        <v>2</v>
      </c>
      <c r="F174" s="22"/>
      <c r="G174" s="22">
        <f t="shared" si="2"/>
        <v>0</v>
      </c>
      <c r="H174" s="28" t="str">
        <f>+INDEX(Tabelle1[[Type]:[Basic equipment]],MATCH(Tabelle35[[#This Row],[Equipment]],Tabelle1[Item],0),6)</f>
        <v>-</v>
      </c>
      <c r="I174" s="25"/>
    </row>
    <row r="175" spans="1:9" s="12" customFormat="1" ht="14">
      <c r="A175" s="9" t="s">
        <v>61</v>
      </c>
      <c r="B175" s="10" t="s">
        <v>37</v>
      </c>
      <c r="C175" s="10" t="str">
        <f>+INDEX(Tabelle1[[Type]:[Caps]],MATCH(Tabelle35[[#This Row],[Equipment]],Tabelle1[Item],0),1)</f>
        <v>Unit</v>
      </c>
      <c r="D175" s="27" t="s">
        <v>37</v>
      </c>
      <c r="E175" s="11">
        <f>+INDEX(Tabelle1[[Type]:[Caps]],MATCH(Tabelle35[[#This Row],[Equipment]],Tabelle1[Item],0),3)</f>
        <v>103</v>
      </c>
      <c r="F175" s="11"/>
      <c r="G175" s="11">
        <f t="shared" si="2"/>
        <v>0</v>
      </c>
      <c r="H175" s="10" t="str">
        <f>+INDEX(Tabelle1[[Type]:[Basic equipment]],MATCH(Tabelle35[[#This Row],[Equipment]],Tabelle1[Item],0),6)</f>
        <v>-</v>
      </c>
    </row>
    <row r="176" spans="1:9" s="12" customFormat="1" ht="12.5">
      <c r="A176" s="23" t="s">
        <v>61</v>
      </c>
      <c r="B176" s="24" t="s">
        <v>37</v>
      </c>
      <c r="C176" s="24" t="str">
        <f>+INDEX(Tabelle1[[Type]:[Caps]],MATCH(Tabelle35[[#This Row],[Equipment]],Tabelle1[Item],0),1)</f>
        <v>Armor</v>
      </c>
      <c r="D176" s="24" t="s">
        <v>330</v>
      </c>
      <c r="E176" s="21">
        <f>+INDEX(Tabelle1[[Type]:[Caps]],MATCH(Tabelle35[[#This Row],[Equipment]],Tabelle1[Item],0),3)</f>
        <v>85</v>
      </c>
      <c r="F176" s="22"/>
      <c r="G176" s="22">
        <f t="shared" si="2"/>
        <v>0</v>
      </c>
      <c r="H176" s="28" t="str">
        <f>+INDEX(Tabelle1[[Type]:[Basic equipment]],MATCH(Tabelle35[[#This Row],[Equipment]],Tabelle1[Item],0),6)</f>
        <v>-</v>
      </c>
      <c r="I176" s="25"/>
    </row>
    <row r="177" spans="1:9" s="12" customFormat="1" ht="12.5">
      <c r="A177" s="23" t="s">
        <v>61</v>
      </c>
      <c r="B177" s="24" t="s">
        <v>37</v>
      </c>
      <c r="C177" s="24" t="str">
        <f>+INDEX(Tabelle1[[Type]:[Caps]],MATCH(Tabelle35[[#This Row],[Equipment]],Tabelle1[Item],0),1)</f>
        <v>Armor</v>
      </c>
      <c r="D177" s="50" t="s">
        <v>36</v>
      </c>
      <c r="E177" s="21">
        <f>+INDEX(Tabelle1[[Type]:[Caps]],MATCH(Tabelle35[[#This Row],[Equipment]],Tabelle1[Item],0),3)</f>
        <v>72</v>
      </c>
      <c r="F177" s="22"/>
      <c r="G177" s="22">
        <f t="shared" si="2"/>
        <v>0</v>
      </c>
      <c r="H177" s="28" t="str">
        <f>+INDEX(Tabelle1[[Type]:[Basic equipment]],MATCH(Tabelle35[[#This Row],[Equipment]],Tabelle1[Item],0),6)</f>
        <v>-</v>
      </c>
      <c r="I177" s="25"/>
    </row>
    <row r="178" spans="1:9" s="12" customFormat="1" ht="12.5">
      <c r="A178" s="23" t="s">
        <v>61</v>
      </c>
      <c r="B178" s="24" t="s">
        <v>37</v>
      </c>
      <c r="C178" s="24" t="str">
        <f>+INDEX(Tabelle1[[Type]:[Caps]],MATCH(Tabelle35[[#This Row],[Equipment]],Tabelle1[Item],0),1)</f>
        <v>Heroic</v>
      </c>
      <c r="D178" s="50" t="s">
        <v>1</v>
      </c>
      <c r="E178" s="21">
        <f>+INDEX(Tabelle1[[Type]:[Caps]],MATCH(Tabelle35[[#This Row],[Equipment]],Tabelle1[Item],0),3)</f>
        <v>60</v>
      </c>
      <c r="F178" s="22"/>
      <c r="G178" s="22">
        <f t="shared" si="2"/>
        <v>0</v>
      </c>
      <c r="H178" s="28" t="str">
        <f>+INDEX(Tabelle1[[Type]:[Basic equipment]],MATCH(Tabelle35[[#This Row],[Equipment]],Tabelle1[Item],0),6)</f>
        <v>-</v>
      </c>
      <c r="I178" s="25"/>
    </row>
    <row r="179" spans="1:9" s="25" customFormat="1" ht="12.5">
      <c r="A179" s="23" t="s">
        <v>61</v>
      </c>
      <c r="B179" s="24" t="s">
        <v>37</v>
      </c>
      <c r="C179" s="24" t="str">
        <f>+INDEX(Tabelle1[[Type]:[Caps]],MATCH(Tabelle35[[#This Row],[Equipment]],Tabelle1[Item],0),1)</f>
        <v>Armor</v>
      </c>
      <c r="D179" s="50" t="s">
        <v>281</v>
      </c>
      <c r="E179" s="21">
        <f>+INDEX(Tabelle1[[Type]:[Caps]],MATCH(Tabelle35[[#This Row],[Equipment]],Tabelle1[Item],0),3)</f>
        <v>54</v>
      </c>
      <c r="F179" s="22"/>
      <c r="G179" s="22">
        <f t="shared" si="2"/>
        <v>0</v>
      </c>
      <c r="H179" s="28" t="str">
        <f>+INDEX(Tabelle1[[Type]:[Basic equipment]],MATCH(Tabelle35[[#This Row],[Equipment]],Tabelle1[Item],0),6)</f>
        <v>-</v>
      </c>
    </row>
    <row r="180" spans="1:9" s="12" customFormat="1" ht="12.5">
      <c r="A180" s="23" t="s">
        <v>61</v>
      </c>
      <c r="B180" s="24" t="s">
        <v>37</v>
      </c>
      <c r="C180" s="24" t="str">
        <f>+INDEX(Tabelle1[[Type]:[Caps]],MATCH(Tabelle35[[#This Row],[Equipment]],Tabelle1[Item],0),1)</f>
        <v>Rifle</v>
      </c>
      <c r="D180" s="50" t="s">
        <v>333</v>
      </c>
      <c r="E180" s="21">
        <f>+INDEX(Tabelle1[[Type]:[Caps]],MATCH(Tabelle35[[#This Row],[Equipment]],Tabelle1[Item],0),3)</f>
        <v>47</v>
      </c>
      <c r="F180" s="22"/>
      <c r="G180" s="22">
        <f>+F180*E180</f>
        <v>0</v>
      </c>
      <c r="H180" s="28" t="str">
        <f>+INDEX(Tabelle1[[Type]:[Basic equipment]],MATCH(Tabelle35[[#This Row],[Equipment]],Tabelle1[Item],0),6)</f>
        <v>-</v>
      </c>
      <c r="I180" s="25"/>
    </row>
    <row r="181" spans="1:9" s="25" customFormat="1" ht="12.5">
      <c r="A181" s="23" t="s">
        <v>61</v>
      </c>
      <c r="B181" s="24" t="s">
        <v>37</v>
      </c>
      <c r="C181" s="24" t="str">
        <f>+INDEX(Tabelle1[[Type]:[Caps]],MATCH(Tabelle35[[#This Row],[Equipment]],Tabelle1[Item],0),1)</f>
        <v>Armor</v>
      </c>
      <c r="D181" s="50" t="s">
        <v>68</v>
      </c>
      <c r="E181" s="21">
        <f>+INDEX(Tabelle1[[Type]:[Caps]],MATCH(Tabelle35[[#This Row],[Equipment]],Tabelle1[Item],0),3)</f>
        <v>36</v>
      </c>
      <c r="F181" s="22"/>
      <c r="G181" s="22">
        <f t="shared" si="2"/>
        <v>0</v>
      </c>
      <c r="H181" s="28" t="str">
        <f>+INDEX(Tabelle1[[Type]:[Basic equipment]],MATCH(Tabelle35[[#This Row],[Equipment]],Tabelle1[Item],0),6)</f>
        <v>-</v>
      </c>
    </row>
    <row r="182" spans="1:9" s="12" customFormat="1" ht="12.5">
      <c r="A182" s="23" t="s">
        <v>61</v>
      </c>
      <c r="B182" s="24" t="s">
        <v>37</v>
      </c>
      <c r="C182" s="24" t="str">
        <f>+INDEX(Tabelle1[[Type]:[Caps]],MATCH(Tabelle35[[#This Row],[Equipment]],Tabelle1[Item],0),1)</f>
        <v>Heavy Weapon</v>
      </c>
      <c r="D182" s="50" t="s">
        <v>5</v>
      </c>
      <c r="E182" s="21">
        <f>+INDEX(Tabelle1[[Type]:[Caps]],MATCH(Tabelle35[[#This Row],[Equipment]],Tabelle1[Item],0),3)</f>
        <v>41</v>
      </c>
      <c r="F182" s="22"/>
      <c r="G182" s="22">
        <f>+F182*E182</f>
        <v>0</v>
      </c>
      <c r="H182" s="28" t="str">
        <f>+INDEX(Tabelle1[[Type]:[Basic equipment]],MATCH(Tabelle35[[#This Row],[Equipment]],Tabelle1[Item],0),6)</f>
        <v>-</v>
      </c>
      <c r="I182" s="25"/>
    </row>
    <row r="183" spans="1:9" s="25" customFormat="1" ht="12.5">
      <c r="A183" s="23" t="s">
        <v>61</v>
      </c>
      <c r="B183" s="24" t="s">
        <v>37</v>
      </c>
      <c r="C183" s="24" t="str">
        <f>+INDEX(Tabelle1[[Type]:[Caps]],MATCH(Tabelle35[[#This Row],[Equipment]],Tabelle1[Item],0),1)</f>
        <v>Armor</v>
      </c>
      <c r="D183" s="50" t="s">
        <v>331</v>
      </c>
      <c r="E183" s="21">
        <f>+INDEX(Tabelle1[[Type]:[Caps]],MATCH(Tabelle35[[#This Row],[Equipment]],Tabelle1[Item],0),3)</f>
        <v>33</v>
      </c>
      <c r="F183" s="22"/>
      <c r="G183" s="22">
        <f t="shared" si="2"/>
        <v>0</v>
      </c>
      <c r="H183" s="28" t="str">
        <f>+INDEX(Tabelle1[[Type]:[Basic equipment]],MATCH(Tabelle35[[#This Row],[Equipment]],Tabelle1[Item],0),6)</f>
        <v>-</v>
      </c>
    </row>
    <row r="184" spans="1:9" s="25" customFormat="1" ht="12.5">
      <c r="A184" s="23" t="s">
        <v>61</v>
      </c>
      <c r="B184" s="24" t="s">
        <v>37</v>
      </c>
      <c r="C184" s="24" t="str">
        <f>+INDEX(Tabelle1[[Type]:[Caps]],MATCH(Tabelle35[[#This Row],[Equipment]],Tabelle1[Item],0),1)</f>
        <v>Heavy Weapon</v>
      </c>
      <c r="D184" s="50" t="s">
        <v>76</v>
      </c>
      <c r="E184" s="21">
        <f>+INDEX(Tabelle1[[Type]:[Caps]],MATCH(Tabelle35[[#This Row],[Equipment]],Tabelle1[Item],0),3)</f>
        <v>25</v>
      </c>
      <c r="F184" s="22"/>
      <c r="G184" s="22">
        <f t="shared" si="2"/>
        <v>0</v>
      </c>
      <c r="H184" s="28" t="str">
        <f>+INDEX(Tabelle1[[Type]:[Basic equipment]],MATCH(Tabelle35[[#This Row],[Equipment]],Tabelle1[Item],0),6)</f>
        <v>-</v>
      </c>
    </row>
    <row r="185" spans="1:9" s="25" customFormat="1" ht="12.5">
      <c r="A185" s="23" t="s">
        <v>61</v>
      </c>
      <c r="B185" s="24" t="s">
        <v>37</v>
      </c>
      <c r="C185" s="24" t="str">
        <f>+INDEX(Tabelle1[[Type]:[Caps]],MATCH(Tabelle35[[#This Row],[Equipment]],Tabelle1[Item],0),1)</f>
        <v>Rifle</v>
      </c>
      <c r="D185" s="50" t="s">
        <v>32</v>
      </c>
      <c r="E185" s="21">
        <f>+INDEX(Tabelle1[[Type]:[Caps]],MATCH(Tabelle35[[#This Row],[Equipment]],Tabelle1[Item],0),3)</f>
        <v>30</v>
      </c>
      <c r="F185" s="22"/>
      <c r="G185" s="22">
        <f t="shared" si="2"/>
        <v>0</v>
      </c>
      <c r="H185" s="28" t="str">
        <f>+INDEX(Tabelle1[[Type]:[Basic equipment]],MATCH(Tabelle35[[#This Row],[Equipment]],Tabelle1[Item],0),6)</f>
        <v>-</v>
      </c>
    </row>
    <row r="186" spans="1:9" s="25" customFormat="1" ht="12.5">
      <c r="A186" s="23" t="s">
        <v>61</v>
      </c>
      <c r="B186" s="24" t="s">
        <v>37</v>
      </c>
      <c r="C186" s="24" t="str">
        <f>+INDEX(Tabelle1[[Type]:[Caps]],MATCH(Tabelle35[[#This Row],[Equipment]],Tabelle1[Item],0),1)</f>
        <v>Heavy Weapon</v>
      </c>
      <c r="D186" s="50" t="s">
        <v>25</v>
      </c>
      <c r="E186" s="21">
        <f>+INDEX(Tabelle1[[Type]:[Caps]],MATCH(Tabelle35[[#This Row],[Equipment]],Tabelle1[Item],0),3)</f>
        <v>23</v>
      </c>
      <c r="F186" s="22"/>
      <c r="G186" s="22">
        <f t="shared" si="2"/>
        <v>0</v>
      </c>
      <c r="H186" s="28" t="str">
        <f>+INDEX(Tabelle1[[Type]:[Basic equipment]],MATCH(Tabelle35[[#This Row],[Equipment]],Tabelle1[Item],0),6)</f>
        <v>-</v>
      </c>
    </row>
    <row r="187" spans="1:9" s="12" customFormat="1" ht="12.5">
      <c r="A187" s="23" t="s">
        <v>61</v>
      </c>
      <c r="B187" s="24" t="s">
        <v>37</v>
      </c>
      <c r="C187" s="24" t="str">
        <f>+INDEX(Tabelle1[[Type]:[Caps]],MATCH(Tabelle35[[#This Row],[Equipment]],Tabelle1[Item],0),1)</f>
        <v>Melee</v>
      </c>
      <c r="D187" s="50" t="s">
        <v>27</v>
      </c>
      <c r="E187" s="21">
        <f>+INDEX(Tabelle1[[Type]:[Caps]],MATCH(Tabelle35[[#This Row],[Equipment]],Tabelle1[Item],0),3)</f>
        <v>30</v>
      </c>
      <c r="F187" s="22"/>
      <c r="G187" s="22">
        <f t="shared" si="2"/>
        <v>0</v>
      </c>
      <c r="H187" s="28" t="str">
        <f>+INDEX(Tabelle1[[Type]:[Basic equipment]],MATCH(Tabelle35[[#This Row],[Equipment]],Tabelle1[Item],0),6)</f>
        <v>-</v>
      </c>
      <c r="I187" s="25"/>
    </row>
    <row r="188" spans="1:9" s="12" customFormat="1" ht="12.5">
      <c r="A188" s="23" t="s">
        <v>61</v>
      </c>
      <c r="B188" s="24" t="s">
        <v>37</v>
      </c>
      <c r="C188" s="24" t="str">
        <f>+INDEX(Tabelle1[[Type]:[Caps]],MATCH(Tabelle35[[#This Row],[Equipment]],Tabelle1[Item],0),1)</f>
        <v>Melee</v>
      </c>
      <c r="D188" s="50" t="s">
        <v>4</v>
      </c>
      <c r="E188" s="21">
        <f>+INDEX(Tabelle1[[Type]:[Caps]],MATCH(Tabelle35[[#This Row],[Equipment]],Tabelle1[Item],0),3)</f>
        <v>30</v>
      </c>
      <c r="F188" s="22"/>
      <c r="G188" s="22">
        <f t="shared" si="2"/>
        <v>0</v>
      </c>
      <c r="H188" s="28" t="str">
        <f>+INDEX(Tabelle1[[Type]:[Basic equipment]],MATCH(Tabelle35[[#This Row],[Equipment]],Tabelle1[Item],0),6)</f>
        <v>-</v>
      </c>
      <c r="I188" s="25"/>
    </row>
    <row r="189" spans="1:9" s="25" customFormat="1" ht="12.5">
      <c r="A189" s="23" t="s">
        <v>61</v>
      </c>
      <c r="B189" s="24" t="s">
        <v>37</v>
      </c>
      <c r="C189" s="24" t="str">
        <f>+INDEX(Tabelle1[[Type]:[Caps]],MATCH(Tabelle35[[#This Row],[Equipment]],Tabelle1[Item],0),1)</f>
        <v>Rifle</v>
      </c>
      <c r="D189" s="50" t="s">
        <v>23</v>
      </c>
      <c r="E189" s="21">
        <f>+INDEX(Tabelle1[[Type]:[Caps]],MATCH(Tabelle35[[#This Row],[Equipment]],Tabelle1[Item],0),3)</f>
        <v>24</v>
      </c>
      <c r="F189" s="22"/>
      <c r="G189" s="22">
        <f t="shared" si="2"/>
        <v>0</v>
      </c>
      <c r="H189" s="28" t="str">
        <f>+INDEX(Tabelle1[[Type]:[Basic equipment]],MATCH(Tabelle35[[#This Row],[Equipment]],Tabelle1[Item],0),6)</f>
        <v>-</v>
      </c>
    </row>
    <row r="190" spans="1:9" s="12" customFormat="1" ht="12.5">
      <c r="A190" s="23" t="s">
        <v>61</v>
      </c>
      <c r="B190" s="24" t="s">
        <v>37</v>
      </c>
      <c r="C190" s="24" t="str">
        <f>+INDEX(Tabelle1[[Type]:[Caps]],MATCH(Tabelle35[[#This Row],[Equipment]],Tabelle1[Item],0),1)</f>
        <v>Pistol</v>
      </c>
      <c r="D190" s="50" t="s">
        <v>83</v>
      </c>
      <c r="E190" s="21">
        <f>+INDEX(Tabelle1[[Type]:[Caps]],MATCH(Tabelle35[[#This Row],[Equipment]],Tabelle1[Item],0),3)</f>
        <v>15</v>
      </c>
      <c r="F190" s="22"/>
      <c r="G190" s="22">
        <f t="shared" si="2"/>
        <v>0</v>
      </c>
      <c r="H190" s="28" t="str">
        <f>+INDEX(Tabelle1[[Type]:[Basic equipment]],MATCH(Tabelle35[[#This Row],[Equipment]],Tabelle1[Item],0),6)</f>
        <v>-</v>
      </c>
      <c r="I190" s="25"/>
    </row>
    <row r="191" spans="1:9" s="12" customFormat="1" ht="12.5">
      <c r="A191" s="23" t="s">
        <v>61</v>
      </c>
      <c r="B191" s="24" t="s">
        <v>37</v>
      </c>
      <c r="C191" s="24" t="str">
        <f>+INDEX(Tabelle1[[Type]:[Caps]],MATCH(Tabelle35[[#This Row],[Equipment]],Tabelle1[Item],0),1)</f>
        <v>Melee</v>
      </c>
      <c r="D191" s="50" t="s">
        <v>101</v>
      </c>
      <c r="E191" s="21">
        <f>+INDEX(Tabelle1[[Type]:[Caps]],MATCH(Tabelle35[[#This Row],[Equipment]],Tabelle1[Item],0),3)</f>
        <v>21</v>
      </c>
      <c r="F191" s="22"/>
      <c r="G191" s="22">
        <f>+F191*E191</f>
        <v>0</v>
      </c>
      <c r="H191" s="28" t="str">
        <f>+INDEX(Tabelle1[[Type]:[Basic equipment]],MATCH(Tabelle35[[#This Row],[Equipment]],Tabelle1[Item],0),6)</f>
        <v>-</v>
      </c>
      <c r="I191" s="25"/>
    </row>
    <row r="192" spans="1:9" s="12" customFormat="1" ht="12.5">
      <c r="A192" s="23" t="s">
        <v>61</v>
      </c>
      <c r="B192" s="24" t="s">
        <v>37</v>
      </c>
      <c r="C192" s="24" t="str">
        <f>+INDEX(Tabelle1[[Type]:[Caps]],MATCH(Tabelle35[[#This Row],[Equipment]],Tabelle1[Item],0),1)</f>
        <v>Mine</v>
      </c>
      <c r="D192" s="50" t="s">
        <v>312</v>
      </c>
      <c r="E192" s="21">
        <f>+INDEX(Tabelle1[[Type]:[Caps]],MATCH(Tabelle35[[#This Row],[Equipment]],Tabelle1[Item],0),3)</f>
        <v>10</v>
      </c>
      <c r="F192" s="22"/>
      <c r="G192" s="22">
        <f t="shared" si="2"/>
        <v>0</v>
      </c>
      <c r="H192" s="28" t="str">
        <f>+INDEX(Tabelle1[[Type]:[Basic equipment]],MATCH(Tabelle35[[#This Row],[Equipment]],Tabelle1[Item],0),6)</f>
        <v>-</v>
      </c>
      <c r="I192" s="25"/>
    </row>
    <row r="193" spans="1:9" s="12" customFormat="1" ht="12.5">
      <c r="A193" s="23" t="s">
        <v>61</v>
      </c>
      <c r="B193" s="24" t="s">
        <v>37</v>
      </c>
      <c r="C193" s="24" t="str">
        <f>+INDEX(Tabelle1[[Type]:[Caps]],MATCH(Tabelle35[[#This Row],[Equipment]],Tabelle1[Item],0),1)</f>
        <v>Rifle</v>
      </c>
      <c r="D193" s="50" t="s">
        <v>54</v>
      </c>
      <c r="E193" s="21">
        <f>+INDEX(Tabelle1[[Type]:[Caps]],MATCH(Tabelle35[[#This Row],[Equipment]],Tabelle1[Item],0),3)</f>
        <v>20</v>
      </c>
      <c r="F193" s="22"/>
      <c r="G193" s="22">
        <f t="shared" si="2"/>
        <v>0</v>
      </c>
      <c r="H193" s="28" t="str">
        <f>+INDEX(Tabelle1[[Type]:[Basic equipment]],MATCH(Tabelle35[[#This Row],[Equipment]],Tabelle1[Item],0),6)</f>
        <v>-</v>
      </c>
      <c r="I193" s="25"/>
    </row>
    <row r="194" spans="1:9" s="12" customFormat="1" ht="12.5">
      <c r="A194" s="23" t="s">
        <v>61</v>
      </c>
      <c r="B194" s="24" t="s">
        <v>37</v>
      </c>
      <c r="C194" s="24" t="str">
        <f>+INDEX(Tabelle1[[Type]:[Caps]],MATCH(Tabelle35[[#This Row],[Equipment]],Tabelle1[Item],0),1)</f>
        <v>Rifle</v>
      </c>
      <c r="D194" s="50" t="s">
        <v>336</v>
      </c>
      <c r="E194" s="21">
        <f>+INDEX(Tabelle1[[Type]:[Caps]],MATCH(Tabelle35[[#This Row],[Equipment]],Tabelle1[Item],0),3)</f>
        <v>20</v>
      </c>
      <c r="F194" s="22"/>
      <c r="G194" s="22">
        <f t="shared" si="2"/>
        <v>0</v>
      </c>
      <c r="H194" s="28" t="str">
        <f>+INDEX(Tabelle1[[Type]:[Basic equipment]],MATCH(Tabelle35[[#This Row],[Equipment]],Tabelle1[Item],0),6)</f>
        <v>-</v>
      </c>
      <c r="I194" s="25"/>
    </row>
    <row r="195" spans="1:9" s="12" customFormat="1" ht="12.5">
      <c r="A195" s="23" t="s">
        <v>61</v>
      </c>
      <c r="B195" s="24" t="s">
        <v>37</v>
      </c>
      <c r="C195" s="24" t="str">
        <f>+INDEX(Tabelle1[[Type]:[Caps]],MATCH(Tabelle35[[#This Row],[Equipment]],Tabelle1[Item],0),1)</f>
        <v>Rifle</v>
      </c>
      <c r="D195" s="50" t="s">
        <v>302</v>
      </c>
      <c r="E195" s="21">
        <f>+INDEX(Tabelle1[[Type]:[Caps]],MATCH(Tabelle35[[#This Row],[Equipment]],Tabelle1[Item],0),3)</f>
        <v>17</v>
      </c>
      <c r="F195" s="22"/>
      <c r="G195" s="22">
        <f t="shared" si="2"/>
        <v>0</v>
      </c>
      <c r="H195" s="28" t="str">
        <f>+INDEX(Tabelle1[[Type]:[Basic equipment]],MATCH(Tabelle35[[#This Row],[Equipment]],Tabelle1[Item],0),6)</f>
        <v>-</v>
      </c>
      <c r="I195" s="25"/>
    </row>
    <row r="196" spans="1:9" s="12" customFormat="1" ht="12.5">
      <c r="A196" s="23" t="s">
        <v>61</v>
      </c>
      <c r="B196" s="24" t="s">
        <v>37</v>
      </c>
      <c r="C196" s="24" t="str">
        <f>+INDEX(Tabelle1[[Type]:[Caps]],MATCH(Tabelle35[[#This Row],[Equipment]],Tabelle1[Item],0),1)</f>
        <v>Melee</v>
      </c>
      <c r="D196" s="50" t="s">
        <v>115</v>
      </c>
      <c r="E196" s="21">
        <f>+INDEX(Tabelle1[[Type]:[Caps]],MATCH(Tabelle35[[#This Row],[Equipment]],Tabelle1[Item],0),3)</f>
        <v>15</v>
      </c>
      <c r="F196" s="22"/>
      <c r="G196" s="22">
        <f t="shared" si="2"/>
        <v>0</v>
      </c>
      <c r="H196" s="28" t="str">
        <f>+INDEX(Tabelle1[[Type]:[Basic equipment]],MATCH(Tabelle35[[#This Row],[Equipment]],Tabelle1[Item],0),6)</f>
        <v>-</v>
      </c>
      <c r="I196" s="25"/>
    </row>
    <row r="197" spans="1:9" s="25" customFormat="1" ht="12.5">
      <c r="A197" s="23" t="s">
        <v>61</v>
      </c>
      <c r="B197" s="24" t="s">
        <v>37</v>
      </c>
      <c r="C197" s="24" t="str">
        <f>+INDEX(Tabelle1[[Type]:[Caps]],MATCH(Tabelle35[[#This Row],[Equipment]],Tabelle1[Item],0),1)</f>
        <v>Armor</v>
      </c>
      <c r="D197" s="50" t="s">
        <v>282</v>
      </c>
      <c r="E197" s="21">
        <f>+INDEX(Tabelle1[[Type]:[Caps]],MATCH(Tabelle35[[#This Row],[Equipment]],Tabelle1[Item],0),3)</f>
        <v>15</v>
      </c>
      <c r="F197" s="22"/>
      <c r="G197" s="22">
        <f t="shared" si="2"/>
        <v>0</v>
      </c>
      <c r="H197" s="28" t="str">
        <f>+INDEX(Tabelle1[[Type]:[Basic equipment]],MATCH(Tabelle35[[#This Row],[Equipment]],Tabelle1[Item],0),6)</f>
        <v>-</v>
      </c>
    </row>
    <row r="198" spans="1:9" s="25" customFormat="1" ht="12.5">
      <c r="A198" s="23" t="s">
        <v>61</v>
      </c>
      <c r="B198" s="24" t="s">
        <v>37</v>
      </c>
      <c r="C198" s="24" t="str">
        <f>+INDEX(Tabelle1[[Type]:[Caps]],MATCH(Tabelle35[[#This Row],[Equipment]],Tabelle1[Item],0),1)</f>
        <v>Rifle</v>
      </c>
      <c r="D198" s="50" t="s">
        <v>67</v>
      </c>
      <c r="E198" s="21">
        <f>+INDEX(Tabelle1[[Type]:[Caps]],MATCH(Tabelle35[[#This Row],[Equipment]],Tabelle1[Item],0),3)</f>
        <v>14</v>
      </c>
      <c r="F198" s="22"/>
      <c r="G198" s="22">
        <f t="shared" si="2"/>
        <v>0</v>
      </c>
      <c r="H198" s="28" t="str">
        <f>+INDEX(Tabelle1[[Type]:[Basic equipment]],MATCH(Tabelle35[[#This Row],[Equipment]],Tabelle1[Item],0),6)</f>
        <v>-</v>
      </c>
    </row>
    <row r="199" spans="1:9" s="25" customFormat="1" ht="12.5">
      <c r="A199" s="23" t="s">
        <v>61</v>
      </c>
      <c r="B199" s="24" t="s">
        <v>37</v>
      </c>
      <c r="C199" s="24" t="str">
        <f>+INDEX(Tabelle1[[Type]:[Caps]],MATCH(Tabelle35[[#This Row],[Equipment]],Tabelle1[Item],0),1)</f>
        <v>Heavy Weapon</v>
      </c>
      <c r="D199" s="50" t="s">
        <v>334</v>
      </c>
      <c r="E199" s="21">
        <f>+INDEX(Tabelle1[[Type]:[Caps]],MATCH(Tabelle35[[#This Row],[Equipment]],Tabelle1[Item],0),3)</f>
        <v>14</v>
      </c>
      <c r="F199" s="22"/>
      <c r="G199" s="22">
        <f t="shared" si="2"/>
        <v>0</v>
      </c>
      <c r="H199" s="28" t="str">
        <f>+INDEX(Tabelle1[[Type]:[Basic equipment]],MATCH(Tabelle35[[#This Row],[Equipment]],Tabelle1[Item],0),6)</f>
        <v>-</v>
      </c>
    </row>
    <row r="200" spans="1:9" s="12" customFormat="1" ht="12.5">
      <c r="A200" s="23" t="s">
        <v>61</v>
      </c>
      <c r="B200" s="24" t="s">
        <v>37</v>
      </c>
      <c r="C200" s="24" t="str">
        <f>+INDEX(Tabelle1[[Type]:[Caps]],MATCH(Tabelle35[[#This Row],[Equipment]],Tabelle1[Item],0),1)</f>
        <v>Rifle</v>
      </c>
      <c r="D200" s="50" t="s">
        <v>133</v>
      </c>
      <c r="E200" s="21">
        <f>+INDEX(Tabelle1[[Type]:[Caps]],MATCH(Tabelle35[[#This Row],[Equipment]],Tabelle1[Item],0),3)</f>
        <v>12</v>
      </c>
      <c r="F200" s="22"/>
      <c r="G200" s="22">
        <f>+F200*E200</f>
        <v>0</v>
      </c>
      <c r="H200" s="28" t="str">
        <f>+INDEX(Tabelle1[[Type]:[Basic equipment]],MATCH(Tabelle35[[#This Row],[Equipment]],Tabelle1[Item],0),6)</f>
        <v>-</v>
      </c>
      <c r="I200" s="25"/>
    </row>
    <row r="201" spans="1:9" s="25" customFormat="1" ht="12.5">
      <c r="A201" s="23" t="s">
        <v>61</v>
      </c>
      <c r="B201" s="24" t="s">
        <v>37</v>
      </c>
      <c r="C201" s="24" t="str">
        <f>+INDEX(Tabelle1[[Type]:[Caps]],MATCH(Tabelle35[[#This Row],[Equipment]],Tabelle1[Item],0),1)</f>
        <v>Melee</v>
      </c>
      <c r="D201" s="50" t="s">
        <v>19</v>
      </c>
      <c r="E201" s="21">
        <f>+INDEX(Tabelle1[[Type]:[Caps]],MATCH(Tabelle35[[#This Row],[Equipment]],Tabelle1[Item],0),3)</f>
        <v>12</v>
      </c>
      <c r="F201" s="22"/>
      <c r="G201" s="22">
        <f>+F201*E201</f>
        <v>0</v>
      </c>
      <c r="H201" s="28" t="str">
        <f>+INDEX(Tabelle1[[Type]:[Basic equipment]],MATCH(Tabelle35[[#This Row],[Equipment]],Tabelle1[Item],0),6)</f>
        <v>-</v>
      </c>
    </row>
    <row r="202" spans="1:9" s="25" customFormat="1" ht="12.5">
      <c r="A202" s="23" t="s">
        <v>61</v>
      </c>
      <c r="B202" s="24" t="s">
        <v>37</v>
      </c>
      <c r="C202" s="24" t="str">
        <f>+INDEX(Tabelle1[[Type]:[Caps]],MATCH(Tabelle35[[#This Row],[Equipment]],Tabelle1[Item],0),1)</f>
        <v>Melee</v>
      </c>
      <c r="D202" s="50" t="s">
        <v>14</v>
      </c>
      <c r="E202" s="21">
        <f>+INDEX(Tabelle1[[Type]:[Caps]],MATCH(Tabelle35[[#This Row],[Equipment]],Tabelle1[Item],0),3)</f>
        <v>12</v>
      </c>
      <c r="F202" s="22"/>
      <c r="G202" s="22">
        <f>+F202*E202</f>
        <v>0</v>
      </c>
      <c r="H202" s="28" t="str">
        <f>+INDEX(Tabelle1[[Type]:[Basic equipment]],MATCH(Tabelle35[[#This Row],[Equipment]],Tabelle1[Item],0),6)</f>
        <v>-</v>
      </c>
    </row>
    <row r="203" spans="1:9" s="25" customFormat="1" ht="12.5">
      <c r="A203" s="23" t="s">
        <v>61</v>
      </c>
      <c r="B203" s="24" t="s">
        <v>37</v>
      </c>
      <c r="C203" s="24" t="str">
        <f>+INDEX(Tabelle1[[Type]:[Caps]],MATCH(Tabelle35[[#This Row],[Equipment]],Tabelle1[Item],0),1)</f>
        <v>Melee</v>
      </c>
      <c r="D203" s="50" t="s">
        <v>18</v>
      </c>
      <c r="E203" s="21">
        <f>+INDEX(Tabelle1[[Type]:[Caps]],MATCH(Tabelle35[[#This Row],[Equipment]],Tabelle1[Item],0),3)</f>
        <v>12</v>
      </c>
      <c r="F203" s="22"/>
      <c r="G203" s="22">
        <f t="shared" si="2"/>
        <v>0</v>
      </c>
      <c r="H203" s="28" t="str">
        <f>+INDEX(Tabelle1[[Type]:[Basic equipment]],MATCH(Tabelle35[[#This Row],[Equipment]],Tabelle1[Item],0),6)</f>
        <v>-</v>
      </c>
    </row>
    <row r="204" spans="1:9" s="25" customFormat="1" ht="12.5">
      <c r="A204" s="23" t="s">
        <v>61</v>
      </c>
      <c r="B204" s="24" t="s">
        <v>37</v>
      </c>
      <c r="C204" s="24" t="str">
        <f>+INDEX(Tabelle1[[Type]:[Caps]],MATCH(Tabelle35[[#This Row],[Equipment]],Tabelle1[Item],0),1)</f>
        <v>Rifle</v>
      </c>
      <c r="D204" s="50" t="s">
        <v>51</v>
      </c>
      <c r="E204" s="21">
        <f>+INDEX(Tabelle1[[Type]:[Caps]],MATCH(Tabelle35[[#This Row],[Equipment]],Tabelle1[Item],0),3)</f>
        <v>14</v>
      </c>
      <c r="F204" s="22"/>
      <c r="G204" s="22">
        <f t="shared" si="2"/>
        <v>0</v>
      </c>
      <c r="H204" s="28" t="str">
        <f>+INDEX(Tabelle1[[Type]:[Basic equipment]],MATCH(Tabelle35[[#This Row],[Equipment]],Tabelle1[Item],0),6)</f>
        <v>-</v>
      </c>
    </row>
    <row r="205" spans="1:9" s="12" customFormat="1" ht="12.5">
      <c r="A205" s="23" t="s">
        <v>61</v>
      </c>
      <c r="B205" s="24" t="s">
        <v>37</v>
      </c>
      <c r="C205" s="24" t="str">
        <f>+INDEX(Tabelle1[[Type]:[Caps]],MATCH(Tabelle35[[#This Row],[Equipment]],Tabelle1[Item],0),1)</f>
        <v>Rifle</v>
      </c>
      <c r="D205" s="50" t="s">
        <v>335</v>
      </c>
      <c r="E205" s="21">
        <f>+INDEX(Tabelle1[[Type]:[Caps]],MATCH(Tabelle35[[#This Row],[Equipment]],Tabelle1[Item],0),3)</f>
        <v>11</v>
      </c>
      <c r="F205" s="22"/>
      <c r="G205" s="22">
        <f>+F205*E205</f>
        <v>0</v>
      </c>
      <c r="H205" s="28" t="str">
        <f>+INDEX(Tabelle1[[Type]:[Basic equipment]],MATCH(Tabelle35[[#This Row],[Equipment]],Tabelle1[Item],0),6)</f>
        <v>-</v>
      </c>
      <c r="I205" s="25"/>
    </row>
    <row r="206" spans="1:9" s="25" customFormat="1" ht="12.5">
      <c r="A206" s="23" t="s">
        <v>61</v>
      </c>
      <c r="B206" s="24" t="s">
        <v>37</v>
      </c>
      <c r="C206" s="24" t="str">
        <f>+INDEX(Tabelle1[[Type]:[Caps]],MATCH(Tabelle35[[#This Row],[Equipment]],Tabelle1[Item],0),1)</f>
        <v>Rifle</v>
      </c>
      <c r="D206" s="51" t="s">
        <v>300</v>
      </c>
      <c r="E206" s="21">
        <f>+INDEX(Tabelle1[[Type]:[Caps]],MATCH(Tabelle35[[#This Row],[Equipment]],Tabelle1[Item],0),3)</f>
        <v>10</v>
      </c>
      <c r="F206" s="22"/>
      <c r="G206" s="22">
        <f t="shared" si="2"/>
        <v>0</v>
      </c>
      <c r="H206" s="28" t="str">
        <f>+INDEX(Tabelle1[[Type]:[Basic equipment]],MATCH(Tabelle35[[#This Row],[Equipment]],Tabelle1[Item],0),6)</f>
        <v>-</v>
      </c>
    </row>
    <row r="207" spans="1:9" s="25" customFormat="1" ht="12.5">
      <c r="A207" s="23" t="s">
        <v>61</v>
      </c>
      <c r="B207" s="24" t="s">
        <v>37</v>
      </c>
      <c r="C207" s="24" t="str">
        <f>+INDEX(Tabelle1[[Type]:[Caps]],MATCH(Tabelle35[[#This Row],[Equipment]],Tabelle1[Item],0),1)</f>
        <v>Rifle</v>
      </c>
      <c r="D207" s="51" t="s">
        <v>2</v>
      </c>
      <c r="E207" s="21">
        <f>+INDEX(Tabelle1[[Type]:[Caps]],MATCH(Tabelle35[[#This Row],[Equipment]],Tabelle1[Item],0),3)</f>
        <v>10</v>
      </c>
      <c r="F207" s="22"/>
      <c r="G207" s="22">
        <f t="shared" si="2"/>
        <v>0</v>
      </c>
      <c r="H207" s="28" t="str">
        <f>+INDEX(Tabelle1[[Type]:[Basic equipment]],MATCH(Tabelle35[[#This Row],[Equipment]],Tabelle1[Item],0),6)</f>
        <v>-</v>
      </c>
    </row>
    <row r="208" spans="1:9" s="25" customFormat="1" ht="12.5">
      <c r="A208" s="23" t="s">
        <v>61</v>
      </c>
      <c r="B208" s="24" t="s">
        <v>37</v>
      </c>
      <c r="C208" s="24" t="str">
        <f>+INDEX(Tabelle1[[Type]:[Caps]],MATCH(Tabelle35[[#This Row],[Equipment]],Tabelle1[Item],0),1)</f>
        <v>Mine</v>
      </c>
      <c r="D208" s="50" t="s">
        <v>255</v>
      </c>
      <c r="E208" s="21">
        <f>+INDEX(Tabelle1[[Type]:[Caps]],MATCH(Tabelle35[[#This Row],[Equipment]],Tabelle1[Item],0),3)</f>
        <v>5</v>
      </c>
      <c r="F208" s="22"/>
      <c r="G208" s="22">
        <f t="shared" si="2"/>
        <v>0</v>
      </c>
      <c r="H208" s="28" t="str">
        <f>+INDEX(Tabelle1[[Type]:[Basic equipment]],MATCH(Tabelle35[[#This Row],[Equipment]],Tabelle1[Item],0),6)</f>
        <v>-</v>
      </c>
    </row>
    <row r="209" spans="1:9" s="25" customFormat="1" ht="12.5">
      <c r="A209" s="13" t="s">
        <v>61</v>
      </c>
      <c r="B209" s="14" t="s">
        <v>37</v>
      </c>
      <c r="C209" s="14" t="str">
        <f>+INDEX(Tabelle1[[Type]:[Caps]],MATCH(Tabelle35[[#This Row],[Equipment]],Tabelle1[Item],0),1)</f>
        <v>Melee</v>
      </c>
      <c r="D209" s="49" t="s">
        <v>17</v>
      </c>
      <c r="E209" s="17">
        <f>+INDEX(Tabelle1[[Type]:[Caps]],MATCH(Tabelle35[[#This Row],[Equipment]],Tabelle1[Item],0),3)</f>
        <v>8</v>
      </c>
      <c r="F209" s="15"/>
      <c r="G209" s="15">
        <f t="shared" si="2"/>
        <v>0</v>
      </c>
      <c r="H209" s="18" t="str">
        <f>+INDEX(Tabelle1[[Type]:[Basic equipment]],MATCH(Tabelle35[[#This Row],[Equipment]],Tabelle1[Item],0),6)</f>
        <v>-</v>
      </c>
    </row>
    <row r="210" spans="1:9" s="12" customFormat="1" ht="12.5">
      <c r="A210" s="13" t="s">
        <v>61</v>
      </c>
      <c r="B210" s="14" t="s">
        <v>37</v>
      </c>
      <c r="C210" s="14" t="str">
        <f>+INDEX(Tabelle1[[Type]:[Caps]],MATCH(Tabelle35[[#This Row],[Equipment]],Tabelle1[Item],0),1)</f>
        <v>Rifle</v>
      </c>
      <c r="D210" s="49" t="s">
        <v>20</v>
      </c>
      <c r="E210" s="17">
        <f>+INDEX(Tabelle1[[Type]:[Caps]],MATCH(Tabelle35[[#This Row],[Equipment]],Tabelle1[Item],0),3)</f>
        <v>8</v>
      </c>
      <c r="F210" s="15"/>
      <c r="G210" s="15">
        <f t="shared" ref="G210:G277" si="3">+F210*E210</f>
        <v>0</v>
      </c>
      <c r="H210" s="18" t="str">
        <f>+INDEX(Tabelle1[[Type]:[Basic equipment]],MATCH(Tabelle35[[#This Row],[Equipment]],Tabelle1[Item],0),6)</f>
        <v>-</v>
      </c>
    </row>
    <row r="211" spans="1:9" s="25" customFormat="1" ht="12.5">
      <c r="A211" s="23" t="s">
        <v>61</v>
      </c>
      <c r="B211" s="24" t="s">
        <v>37</v>
      </c>
      <c r="C211" s="24" t="str">
        <f>+INDEX(Tabelle1[[Type]:[Caps]],MATCH(Tabelle35[[#This Row],[Equipment]],Tabelle1[Item],0),1)</f>
        <v>Melee</v>
      </c>
      <c r="D211" s="24" t="s">
        <v>24</v>
      </c>
      <c r="E211" s="21">
        <f>+INDEX(Tabelle1[[Type]:[Caps]],MATCH(Tabelle35[[#This Row],[Equipment]],Tabelle1[Item],0),3)</f>
        <v>10</v>
      </c>
      <c r="F211" s="22"/>
      <c r="G211" s="22">
        <f t="shared" si="3"/>
        <v>0</v>
      </c>
      <c r="H211" s="28" t="str">
        <f>+INDEX(Tabelle1[[Type]:[Basic equipment]],MATCH(Tabelle35[[#This Row],[Equipment]],Tabelle1[Item],0),6)</f>
        <v>-</v>
      </c>
    </row>
    <row r="212" spans="1:9" s="12" customFormat="1" ht="12.5">
      <c r="A212" s="13" t="s">
        <v>61</v>
      </c>
      <c r="B212" s="14" t="s">
        <v>37</v>
      </c>
      <c r="C212" s="14" t="str">
        <f>+INDEX(Tabelle1[[Type]:[Caps]],MATCH(Tabelle35[[#This Row],[Equipment]],Tabelle1[Item],0),1)</f>
        <v>Thrown Weapon</v>
      </c>
      <c r="D212" s="49" t="s">
        <v>89</v>
      </c>
      <c r="E212" s="17">
        <f>+INDEX(Tabelle1[[Type]:[Caps]],MATCH(Tabelle35[[#This Row],[Equipment]],Tabelle1[Item],0),3)</f>
        <v>7</v>
      </c>
      <c r="F212" s="15"/>
      <c r="G212" s="15">
        <f t="shared" si="3"/>
        <v>0</v>
      </c>
      <c r="H212" s="18" t="str">
        <f>+INDEX(Tabelle1[[Type]:[Basic equipment]],MATCH(Tabelle35[[#This Row],[Equipment]],Tabelle1[Item],0),6)</f>
        <v>-</v>
      </c>
    </row>
    <row r="213" spans="1:9" s="12" customFormat="1" ht="12.5">
      <c r="A213" s="13" t="s">
        <v>61</v>
      </c>
      <c r="B213" s="14" t="s">
        <v>37</v>
      </c>
      <c r="C213" s="14" t="str">
        <f>+INDEX(Tabelle1[[Type]:[Caps]],MATCH(Tabelle35[[#This Row],[Equipment]],Tabelle1[Item],0),1)</f>
        <v>Pistol</v>
      </c>
      <c r="D213" s="49" t="s">
        <v>84</v>
      </c>
      <c r="E213" s="17">
        <f>+INDEX(Tabelle1[[Type]:[Caps]],MATCH(Tabelle35[[#This Row],[Equipment]],Tabelle1[Item],0),3)</f>
        <v>7</v>
      </c>
      <c r="F213" s="15"/>
      <c r="G213" s="15">
        <f t="shared" si="3"/>
        <v>0</v>
      </c>
      <c r="H213" s="18" t="str">
        <f>+INDEX(Tabelle1[[Type]:[Basic equipment]],MATCH(Tabelle35[[#This Row],[Equipment]],Tabelle1[Item],0),6)</f>
        <v>-</v>
      </c>
    </row>
    <row r="214" spans="1:9" s="25" customFormat="1" ht="12.5">
      <c r="A214" s="13" t="s">
        <v>61</v>
      </c>
      <c r="B214" s="14" t="s">
        <v>37</v>
      </c>
      <c r="C214" s="14" t="str">
        <f>+INDEX(Tabelle1[[Type]:[Caps]],MATCH(Tabelle35[[#This Row],[Equipment]],Tabelle1[Item],0),1)</f>
        <v>Melee</v>
      </c>
      <c r="D214" s="14" t="s">
        <v>81</v>
      </c>
      <c r="E214" s="17">
        <f>+INDEX(Tabelle1[[Type]:[Caps]],MATCH(Tabelle35[[#This Row],[Equipment]],Tabelle1[Item],0),3)</f>
        <v>6</v>
      </c>
      <c r="F214" s="15"/>
      <c r="G214" s="15">
        <f t="shared" si="3"/>
        <v>0</v>
      </c>
      <c r="H214" s="18" t="str">
        <f>+INDEX(Tabelle1[[Type]:[Basic equipment]],MATCH(Tabelle35[[#This Row],[Equipment]],Tabelle1[Item],0),6)</f>
        <v>-</v>
      </c>
    </row>
    <row r="215" spans="1:9" s="12" customFormat="1" ht="12.5">
      <c r="A215" s="23" t="s">
        <v>61</v>
      </c>
      <c r="B215" s="24" t="s">
        <v>37</v>
      </c>
      <c r="C215" s="24" t="str">
        <f>+INDEX(Tabelle1[[Type]:[Caps]],MATCH(Tabelle35[[#This Row],[Equipment]],Tabelle1[Item],0),1)</f>
        <v>Melee</v>
      </c>
      <c r="D215" s="50" t="s">
        <v>254</v>
      </c>
      <c r="E215" s="21">
        <f>+INDEX(Tabelle1[[Type]:[Caps]],MATCH(Tabelle35[[#This Row],[Equipment]],Tabelle1[Item],0),3)</f>
        <v>6</v>
      </c>
      <c r="F215" s="22"/>
      <c r="G215" s="22">
        <f t="shared" si="3"/>
        <v>0</v>
      </c>
      <c r="H215" s="28" t="str">
        <f>+INDEX(Tabelle1[[Type]:[Basic equipment]],MATCH(Tabelle35[[#This Row],[Equipment]],Tabelle1[Item],0),6)</f>
        <v>-</v>
      </c>
    </row>
    <row r="216" spans="1:9" s="12" customFormat="1" ht="12.5">
      <c r="A216" s="23" t="s">
        <v>61</v>
      </c>
      <c r="B216" s="24" t="s">
        <v>37</v>
      </c>
      <c r="C216" s="24" t="str">
        <f>+INDEX(Tabelle1[[Type]:[Caps]],MATCH(Tabelle35[[#This Row],[Equipment]],Tabelle1[Item],0),1)</f>
        <v>Pistol</v>
      </c>
      <c r="D216" s="50" t="s">
        <v>34</v>
      </c>
      <c r="E216" s="21">
        <f>+INDEX(Tabelle1[[Type]:[Caps]],MATCH(Tabelle35[[#This Row],[Equipment]],Tabelle1[Item],0),3)</f>
        <v>6</v>
      </c>
      <c r="F216" s="22"/>
      <c r="G216" s="22">
        <f t="shared" si="3"/>
        <v>0</v>
      </c>
      <c r="H216" s="28" t="str">
        <f>+INDEX(Tabelle1[[Type]:[Basic equipment]],MATCH(Tabelle35[[#This Row],[Equipment]],Tabelle1[Item],0),6)</f>
        <v>-</v>
      </c>
      <c r="I216" s="25"/>
    </row>
    <row r="217" spans="1:9" s="12" customFormat="1" ht="12.5">
      <c r="A217" s="23" t="s">
        <v>61</v>
      </c>
      <c r="B217" s="24" t="s">
        <v>37</v>
      </c>
      <c r="C217" s="24" t="str">
        <f>+INDEX(Tabelle1[[Type]:[Caps]],MATCH(Tabelle35[[#This Row],[Equipment]],Tabelle1[Item],0),1)</f>
        <v>Pistol</v>
      </c>
      <c r="D217" s="50" t="s">
        <v>299</v>
      </c>
      <c r="E217" s="21">
        <f>+INDEX(Tabelle1[[Type]:[Caps]],MATCH(Tabelle35[[#This Row],[Equipment]],Tabelle1[Item],0),3)</f>
        <v>6</v>
      </c>
      <c r="F217" s="22"/>
      <c r="G217" s="22">
        <f t="shared" si="3"/>
        <v>0</v>
      </c>
      <c r="H217" s="28" t="str">
        <f>+INDEX(Tabelle1[[Type]:[Basic equipment]],MATCH(Tabelle35[[#This Row],[Equipment]],Tabelle1[Item],0),6)</f>
        <v>-</v>
      </c>
      <c r="I217" s="25"/>
    </row>
    <row r="218" spans="1:9" s="12" customFormat="1" ht="12.5">
      <c r="A218" s="23" t="s">
        <v>61</v>
      </c>
      <c r="B218" s="24" t="s">
        <v>37</v>
      </c>
      <c r="C218" s="24" t="str">
        <f>+INDEX(Tabelle1[[Type]:[Caps]],MATCH(Tabelle35[[#This Row],[Equipment]],Tabelle1[Item],0),1)</f>
        <v>Pistol</v>
      </c>
      <c r="D218" s="50" t="s">
        <v>103</v>
      </c>
      <c r="E218" s="21">
        <f>+INDEX(Tabelle1[[Type]:[Caps]],MATCH(Tabelle35[[#This Row],[Equipment]],Tabelle1[Item],0),3)</f>
        <v>9</v>
      </c>
      <c r="F218" s="22"/>
      <c r="G218" s="22">
        <f t="shared" si="3"/>
        <v>0</v>
      </c>
      <c r="H218" s="28" t="str">
        <f>+INDEX(Tabelle1[[Type]:[Basic equipment]],MATCH(Tabelle35[[#This Row],[Equipment]],Tabelle1[Item],0),6)</f>
        <v>-</v>
      </c>
      <c r="I218" s="25"/>
    </row>
    <row r="219" spans="1:9" s="12" customFormat="1" ht="12.5">
      <c r="A219" s="23" t="s">
        <v>61</v>
      </c>
      <c r="B219" s="24" t="s">
        <v>37</v>
      </c>
      <c r="C219" s="24" t="str">
        <f>+INDEX(Tabelle1[[Type]:[Caps]],MATCH(Tabelle35[[#This Row],[Equipment]],Tabelle1[Item],0),1)</f>
        <v>Thrown Weapon</v>
      </c>
      <c r="D219" s="50" t="s">
        <v>100</v>
      </c>
      <c r="E219" s="21">
        <f>+INDEX(Tabelle1[[Type]:[Caps]],MATCH(Tabelle35[[#This Row],[Equipment]],Tabelle1[Item],0),3)</f>
        <v>6</v>
      </c>
      <c r="F219" s="22"/>
      <c r="G219" s="22">
        <f t="shared" si="3"/>
        <v>0</v>
      </c>
      <c r="H219" s="28" t="str">
        <f>+INDEX(Tabelle1[[Type]:[Basic equipment]],MATCH(Tabelle35[[#This Row],[Equipment]],Tabelle1[Item],0),6)</f>
        <v>-</v>
      </c>
      <c r="I219" s="25"/>
    </row>
    <row r="220" spans="1:9" s="12" customFormat="1" ht="12.5">
      <c r="A220" s="23" t="s">
        <v>61</v>
      </c>
      <c r="B220" s="24" t="s">
        <v>37</v>
      </c>
      <c r="C220" s="24" t="str">
        <f>+INDEX(Tabelle1[[Type]:[Caps]],MATCH(Tabelle35[[#This Row],[Equipment]],Tabelle1[Item],0),1)</f>
        <v>Thrown Weapon</v>
      </c>
      <c r="D220" s="51" t="s">
        <v>257</v>
      </c>
      <c r="E220" s="21">
        <f>+INDEX(Tabelle1[[Type]:[Caps]],MATCH(Tabelle35[[#This Row],[Equipment]],Tabelle1[Item],0),3)</f>
        <v>4</v>
      </c>
      <c r="F220" s="22"/>
      <c r="G220" s="22">
        <f>+F220*E220</f>
        <v>0</v>
      </c>
      <c r="H220" s="28" t="str">
        <f>+INDEX(Tabelle1[[Type]:[Basic equipment]],MATCH(Tabelle35[[#This Row],[Equipment]],Tabelle1[Item],0),6)</f>
        <v>-</v>
      </c>
      <c r="I220" s="25"/>
    </row>
    <row r="221" spans="1:9" s="12" customFormat="1" ht="12.5">
      <c r="A221" s="23" t="s">
        <v>61</v>
      </c>
      <c r="B221" s="24" t="s">
        <v>37</v>
      </c>
      <c r="C221" s="24" t="str">
        <f>+INDEX(Tabelle1[[Type]:[Caps]],MATCH(Tabelle35[[#This Row],[Equipment]],Tabelle1[Item],0),1)</f>
        <v>Pistol</v>
      </c>
      <c r="D221" s="50" t="s">
        <v>86</v>
      </c>
      <c r="E221" s="21">
        <f>+INDEX(Tabelle1[[Type]:[Caps]],MATCH(Tabelle35[[#This Row],[Equipment]],Tabelle1[Item],0),3)</f>
        <v>3</v>
      </c>
      <c r="F221" s="22"/>
      <c r="G221" s="22">
        <f>+F221*E221</f>
        <v>0</v>
      </c>
      <c r="H221" s="28" t="str">
        <f>+INDEX(Tabelle1[[Type]:[Basic equipment]],MATCH(Tabelle35[[#This Row],[Equipment]],Tabelle1[Item],0),6)</f>
        <v>-</v>
      </c>
      <c r="I221" s="25"/>
    </row>
    <row r="222" spans="1:9" s="12" customFormat="1" ht="12.5">
      <c r="A222" s="23" t="s">
        <v>61</v>
      </c>
      <c r="B222" s="24" t="s">
        <v>37</v>
      </c>
      <c r="C222" s="24" t="str">
        <f>+INDEX(Tabelle1[[Type]:[Caps]],MATCH(Tabelle35[[#This Row],[Equipment]],Tabelle1[Item],0),1)</f>
        <v>Melee</v>
      </c>
      <c r="D222" s="24" t="s">
        <v>381</v>
      </c>
      <c r="E222" s="22">
        <f>+INDEX(Tabelle1[[Type]:[Caps]],MATCH(Tabelle35[[#This Row],[Equipment]],Tabelle1[Item],0),3)</f>
        <v>2</v>
      </c>
      <c r="F222" s="22"/>
      <c r="G222" s="22">
        <f t="shared" si="3"/>
        <v>0</v>
      </c>
      <c r="H222" s="79" t="str">
        <f>+INDEX(Tabelle1[[Type]:[Basic equipment]],MATCH(Tabelle35[[#This Row],[Equipment]],Tabelle1[Item],0),6)</f>
        <v>-</v>
      </c>
      <c r="I222" s="25"/>
    </row>
    <row r="223" spans="1:9" s="12" customFormat="1" ht="12.5">
      <c r="A223" s="23" t="s">
        <v>61</v>
      </c>
      <c r="B223" s="24" t="s">
        <v>37</v>
      </c>
      <c r="C223" s="24" t="str">
        <f>+INDEX(Tabelle1[[Type]:[Caps]],MATCH(Tabelle35[[#This Row],[Equipment]],Tabelle1[Item],0),1)</f>
        <v>Melee</v>
      </c>
      <c r="D223" s="50" t="s">
        <v>69</v>
      </c>
      <c r="E223" s="21">
        <f>+INDEX(Tabelle1[[Type]:[Caps]],MATCH(Tabelle35[[#This Row],[Equipment]],Tabelle1[Item],0),3)</f>
        <v>2</v>
      </c>
      <c r="F223" s="22"/>
      <c r="G223" s="22">
        <f t="shared" si="3"/>
        <v>0</v>
      </c>
      <c r="H223" s="28" t="str">
        <f>+INDEX(Tabelle1[[Type]:[Basic equipment]],MATCH(Tabelle35[[#This Row],[Equipment]],Tabelle1[Item],0),6)</f>
        <v>-</v>
      </c>
      <c r="I223" s="25"/>
    </row>
    <row r="224" spans="1:9" s="12" customFormat="1" ht="12.5">
      <c r="A224" s="23" t="s">
        <v>61</v>
      </c>
      <c r="B224" s="24" t="s">
        <v>37</v>
      </c>
      <c r="C224" s="24" t="str">
        <f>+INDEX(Tabelle1[[Type]:[Caps]],MATCH(Tabelle35[[#This Row],[Equipment]],Tabelle1[Item],0),1)</f>
        <v>Melee</v>
      </c>
      <c r="D224" s="50" t="s">
        <v>13</v>
      </c>
      <c r="E224" s="21">
        <f>+INDEX(Tabelle1[[Type]:[Caps]],MATCH(Tabelle35[[#This Row],[Equipment]],Tabelle1[Item],0),3)</f>
        <v>2</v>
      </c>
      <c r="F224" s="22"/>
      <c r="G224" s="22">
        <f t="shared" si="3"/>
        <v>0</v>
      </c>
      <c r="H224" s="28" t="str">
        <f>+INDEX(Tabelle1[[Type]:[Basic equipment]],MATCH(Tabelle35[[#This Row],[Equipment]],Tabelle1[Item],0),6)</f>
        <v>-</v>
      </c>
      <c r="I224" s="25"/>
    </row>
    <row r="225" spans="1:9" s="12" customFormat="1" ht="12.5">
      <c r="A225" s="23" t="s">
        <v>61</v>
      </c>
      <c r="B225" s="24" t="s">
        <v>37</v>
      </c>
      <c r="C225" s="24" t="str">
        <f>+INDEX(Tabelle1[[Type]:[Caps]],MATCH(Tabelle35[[#This Row],[Equipment]],Tabelle1[Item],0),1)</f>
        <v>Pistol</v>
      </c>
      <c r="D225" s="50" t="s">
        <v>332</v>
      </c>
      <c r="E225" s="21">
        <f>+INDEX(Tabelle1[[Type]:[Caps]],MATCH(Tabelle35[[#This Row],[Equipment]],Tabelle1[Item],0),3)</f>
        <v>2</v>
      </c>
      <c r="F225" s="22"/>
      <c r="G225" s="22">
        <f t="shared" si="3"/>
        <v>0</v>
      </c>
      <c r="H225" s="28" t="str">
        <f>+INDEX(Tabelle1[[Type]:[Basic equipment]],MATCH(Tabelle35[[#This Row],[Equipment]],Tabelle1[Item],0),6)</f>
        <v>-</v>
      </c>
      <c r="I225" s="25"/>
    </row>
    <row r="226" spans="1:9" s="12" customFormat="1" ht="14">
      <c r="A226" s="9" t="s">
        <v>61</v>
      </c>
      <c r="B226" s="10" t="s">
        <v>303</v>
      </c>
      <c r="C226" s="10" t="str">
        <f>+INDEX(Tabelle1[[Type]:[Caps]],MATCH(Tabelle35[[#This Row],[Equipment]],Tabelle1[Item],0),1)</f>
        <v>Unit</v>
      </c>
      <c r="D226" s="10" t="s">
        <v>303</v>
      </c>
      <c r="E226" s="11">
        <f>+INDEX(Tabelle1[[Type]:[Caps]],MATCH(Tabelle35[[#This Row],[Equipment]],Tabelle1[Item],0),3)</f>
        <v>81</v>
      </c>
      <c r="F226" s="11"/>
      <c r="G226" s="11">
        <f t="shared" si="3"/>
        <v>0</v>
      </c>
      <c r="H226" s="10" t="str">
        <f>+INDEX(Tabelle1[[Type]:[Basic equipment]],MATCH(Tabelle35[[#This Row],[Equipment]],Tabelle1[Item],0),6)</f>
        <v>-</v>
      </c>
    </row>
    <row r="227" spans="1:9" s="12" customFormat="1" ht="12.5">
      <c r="A227" s="13" t="s">
        <v>61</v>
      </c>
      <c r="B227" s="14" t="s">
        <v>303</v>
      </c>
      <c r="C227" s="14" t="str">
        <f>+INDEX(Tabelle1[[Type]:[Caps]],MATCH(Tabelle35[[#This Row],[Equipment]],Tabelle1[Item],0),1)</f>
        <v>Heroic</v>
      </c>
      <c r="D227" s="14" t="s">
        <v>1</v>
      </c>
      <c r="E227" s="17">
        <f>+INDEX(Tabelle1[[Type]:[Caps]],MATCH(Tabelle35[[#This Row],[Equipment]],Tabelle1[Item],0),3)</f>
        <v>60</v>
      </c>
      <c r="F227" s="15"/>
      <c r="G227" s="15">
        <f t="shared" si="3"/>
        <v>0</v>
      </c>
      <c r="H227" s="18" t="str">
        <f>+INDEX(Tabelle1[[Type]:[Basic equipment]],MATCH(Tabelle35[[#This Row],[Equipment]],Tabelle1[Item],0),6)</f>
        <v>-</v>
      </c>
    </row>
    <row r="228" spans="1:9" s="12" customFormat="1" ht="12.5">
      <c r="A228" s="13" t="s">
        <v>61</v>
      </c>
      <c r="B228" s="14" t="s">
        <v>303</v>
      </c>
      <c r="C228" s="14" t="str">
        <f>+INDEX(Tabelle1[[Type]:[Caps]],MATCH(Tabelle35[[#This Row],[Equipment]],Tabelle1[Item],0),1)</f>
        <v>Armor</v>
      </c>
      <c r="D228" s="14" t="s">
        <v>331</v>
      </c>
      <c r="E228" s="17">
        <f>+INDEX(Tabelle1[[Type]:[Caps]],MATCH(Tabelle35[[#This Row],[Equipment]],Tabelle1[Item],0),3)</f>
        <v>33</v>
      </c>
      <c r="F228" s="15"/>
      <c r="G228" s="15">
        <f t="shared" si="3"/>
        <v>0</v>
      </c>
      <c r="H228" s="18" t="str">
        <f>+INDEX(Tabelle1[[Type]:[Basic equipment]],MATCH(Tabelle35[[#This Row],[Equipment]],Tabelle1[Item],0),6)</f>
        <v>-</v>
      </c>
    </row>
    <row r="229" spans="1:9" s="12" customFormat="1" ht="12.5">
      <c r="A229" s="23" t="s">
        <v>61</v>
      </c>
      <c r="B229" s="24" t="s">
        <v>303</v>
      </c>
      <c r="C229" s="24" t="str">
        <f>+INDEX(Tabelle1[[Type]:[Caps]],MATCH(Tabelle35[[#This Row],[Equipment]],Tabelle1[Item],0),1)</f>
        <v>Mine</v>
      </c>
      <c r="D229" s="24" t="s">
        <v>312</v>
      </c>
      <c r="E229" s="21">
        <f>+INDEX(Tabelle1[[Type]:[Caps]],MATCH(Tabelle35[[#This Row],[Equipment]],Tabelle1[Item],0),3)</f>
        <v>10</v>
      </c>
      <c r="F229" s="22"/>
      <c r="G229" s="22">
        <f t="shared" si="3"/>
        <v>0</v>
      </c>
      <c r="H229" s="28" t="str">
        <f>+INDEX(Tabelle1[[Type]:[Basic equipment]],MATCH(Tabelle35[[#This Row],[Equipment]],Tabelle1[Item],0),6)</f>
        <v>-</v>
      </c>
      <c r="I229" s="25"/>
    </row>
    <row r="230" spans="1:9" s="12" customFormat="1" ht="12.5">
      <c r="A230" s="23" t="s">
        <v>61</v>
      </c>
      <c r="B230" s="24" t="s">
        <v>303</v>
      </c>
      <c r="C230" s="24" t="str">
        <f>+INDEX(Tabelle1[[Type]:[Caps]],MATCH(Tabelle35[[#This Row],[Equipment]],Tabelle1[Item],0),1)</f>
        <v>Rifle</v>
      </c>
      <c r="D230" s="24" t="s">
        <v>54</v>
      </c>
      <c r="E230" s="21">
        <f>+INDEX(Tabelle1[[Type]:[Caps]],MATCH(Tabelle35[[#This Row],[Equipment]],Tabelle1[Item],0),3)</f>
        <v>20</v>
      </c>
      <c r="F230" s="22"/>
      <c r="G230" s="22">
        <f t="shared" si="3"/>
        <v>0</v>
      </c>
      <c r="H230" s="28" t="str">
        <f>+INDEX(Tabelle1[[Type]:[Basic equipment]],MATCH(Tabelle35[[#This Row],[Equipment]],Tabelle1[Item],0),6)</f>
        <v>-</v>
      </c>
      <c r="I230" s="25"/>
    </row>
    <row r="231" spans="1:9" s="12" customFormat="1" ht="12.5">
      <c r="A231" s="23" t="s">
        <v>61</v>
      </c>
      <c r="B231" s="24" t="s">
        <v>303</v>
      </c>
      <c r="C231" s="24" t="str">
        <f>+INDEX(Tabelle1[[Type]:[Caps]],MATCH(Tabelle35[[#This Row],[Equipment]],Tabelle1[Item],0),1)</f>
        <v>Rifle</v>
      </c>
      <c r="D231" s="50" t="s">
        <v>302</v>
      </c>
      <c r="E231" s="21">
        <f>+INDEX(Tabelle1[[Type]:[Caps]],MATCH(Tabelle35[[#This Row],[Equipment]],Tabelle1[Item],0),3)</f>
        <v>17</v>
      </c>
      <c r="F231" s="22"/>
      <c r="G231" s="22">
        <f t="shared" si="3"/>
        <v>0</v>
      </c>
      <c r="H231" s="28" t="str">
        <f>+INDEX(Tabelle1[[Type]:[Basic equipment]],MATCH(Tabelle35[[#This Row],[Equipment]],Tabelle1[Item],0),6)</f>
        <v>-</v>
      </c>
      <c r="I231" s="25"/>
    </row>
    <row r="232" spans="1:9" s="12" customFormat="1" ht="12.5">
      <c r="A232" s="23" t="s">
        <v>61</v>
      </c>
      <c r="B232" s="24" t="s">
        <v>303</v>
      </c>
      <c r="C232" s="24" t="str">
        <f>+INDEX(Tabelle1[[Type]:[Caps]],MATCH(Tabelle35[[#This Row],[Equipment]],Tabelle1[Item],0),1)</f>
        <v>Rifle</v>
      </c>
      <c r="D232" s="50" t="s">
        <v>335</v>
      </c>
      <c r="E232" s="21">
        <f>+INDEX(Tabelle1[[Type]:[Caps]],MATCH(Tabelle35[[#This Row],[Equipment]],Tabelle1[Item],0),3)</f>
        <v>11</v>
      </c>
      <c r="F232" s="22"/>
      <c r="G232" s="22">
        <f t="shared" si="3"/>
        <v>0</v>
      </c>
      <c r="H232" s="28" t="str">
        <f>+INDEX(Tabelle1[[Type]:[Basic equipment]],MATCH(Tabelle35[[#This Row],[Equipment]],Tabelle1[Item],0),6)</f>
        <v>-</v>
      </c>
      <c r="I232" s="25"/>
    </row>
    <row r="233" spans="1:9" s="12" customFormat="1" ht="12.5">
      <c r="A233" s="23" t="s">
        <v>61</v>
      </c>
      <c r="B233" s="24" t="s">
        <v>303</v>
      </c>
      <c r="C233" s="24" t="str">
        <f>+INDEX(Tabelle1[[Type]:[Caps]],MATCH(Tabelle35[[#This Row],[Equipment]],Tabelle1[Item],0),1)</f>
        <v>Armor</v>
      </c>
      <c r="D233" s="50" t="s">
        <v>282</v>
      </c>
      <c r="E233" s="21">
        <f>+INDEX(Tabelle1[[Type]:[Caps]],MATCH(Tabelle35[[#This Row],[Equipment]],Tabelle1[Item],0),3)</f>
        <v>15</v>
      </c>
      <c r="F233" s="22"/>
      <c r="G233" s="22">
        <f t="shared" si="3"/>
        <v>0</v>
      </c>
      <c r="H233" s="28" t="str">
        <f>+INDEX(Tabelle1[[Type]:[Basic equipment]],MATCH(Tabelle35[[#This Row],[Equipment]],Tabelle1[Item],0),6)</f>
        <v>-</v>
      </c>
      <c r="I233" s="25"/>
    </row>
    <row r="234" spans="1:9" s="12" customFormat="1" ht="12.5">
      <c r="A234" s="23" t="s">
        <v>61</v>
      </c>
      <c r="B234" s="24" t="s">
        <v>303</v>
      </c>
      <c r="C234" s="24" t="str">
        <f>+INDEX(Tabelle1[[Type]:[Caps]],MATCH(Tabelle35[[#This Row],[Equipment]],Tabelle1[Item],0),1)</f>
        <v>Rifle</v>
      </c>
      <c r="D234" s="50" t="s">
        <v>67</v>
      </c>
      <c r="E234" s="21">
        <f>+INDEX(Tabelle1[[Type]:[Caps]],MATCH(Tabelle35[[#This Row],[Equipment]],Tabelle1[Item],0),3)</f>
        <v>14</v>
      </c>
      <c r="F234" s="22"/>
      <c r="G234" s="22">
        <f t="shared" si="3"/>
        <v>0</v>
      </c>
      <c r="H234" s="28" t="str">
        <f>+INDEX(Tabelle1[[Type]:[Basic equipment]],MATCH(Tabelle35[[#This Row],[Equipment]],Tabelle1[Item],0),6)</f>
        <v>-</v>
      </c>
      <c r="I234" s="25"/>
    </row>
    <row r="235" spans="1:9" s="12" customFormat="1" ht="12.5">
      <c r="A235" s="23" t="s">
        <v>61</v>
      </c>
      <c r="B235" s="24" t="s">
        <v>303</v>
      </c>
      <c r="C235" s="24" t="str">
        <f>+INDEX(Tabelle1[[Type]:[Caps]],MATCH(Tabelle35[[#This Row],[Equipment]],Tabelle1[Item],0),1)</f>
        <v>Heavy Weapon</v>
      </c>
      <c r="D235" s="50" t="s">
        <v>334</v>
      </c>
      <c r="E235" s="21">
        <f>+INDEX(Tabelle1[[Type]:[Caps]],MATCH(Tabelle35[[#This Row],[Equipment]],Tabelle1[Item],0),3)</f>
        <v>14</v>
      </c>
      <c r="F235" s="22"/>
      <c r="G235" s="22">
        <f>+F235*E235</f>
        <v>0</v>
      </c>
      <c r="H235" s="28" t="str">
        <f>+INDEX(Tabelle1[[Type]:[Basic equipment]],MATCH(Tabelle35[[#This Row],[Equipment]],Tabelle1[Item],0),6)</f>
        <v>-</v>
      </c>
      <c r="I235" s="25"/>
    </row>
    <row r="236" spans="1:9" s="12" customFormat="1" ht="12.5">
      <c r="A236" s="23" t="s">
        <v>61</v>
      </c>
      <c r="B236" s="24" t="s">
        <v>303</v>
      </c>
      <c r="C236" s="24" t="str">
        <f>+INDEX(Tabelle1[[Type]:[Caps]],MATCH(Tabelle35[[#This Row],[Equipment]],Tabelle1[Item],0),1)</f>
        <v>Melee</v>
      </c>
      <c r="D236" s="50" t="s">
        <v>19</v>
      </c>
      <c r="E236" s="21">
        <f>+INDEX(Tabelle1[[Type]:[Caps]],MATCH(Tabelle35[[#This Row],[Equipment]],Tabelle1[Item],0),3)</f>
        <v>12</v>
      </c>
      <c r="F236" s="22"/>
      <c r="G236" s="22">
        <f>+F236*E236</f>
        <v>0</v>
      </c>
      <c r="H236" s="28" t="str">
        <f>+INDEX(Tabelle1[[Type]:[Basic equipment]],MATCH(Tabelle35[[#This Row],[Equipment]],Tabelle1[Item],0),6)</f>
        <v>-</v>
      </c>
      <c r="I236" s="25"/>
    </row>
    <row r="237" spans="1:9" s="12" customFormat="1" ht="12.5">
      <c r="A237" s="23" t="s">
        <v>61</v>
      </c>
      <c r="B237" s="24" t="s">
        <v>303</v>
      </c>
      <c r="C237" s="24" t="str">
        <f>+INDEX(Tabelle1[[Type]:[Caps]],MATCH(Tabelle35[[#This Row],[Equipment]],Tabelle1[Item],0),1)</f>
        <v>Melee</v>
      </c>
      <c r="D237" s="50" t="s">
        <v>14</v>
      </c>
      <c r="E237" s="21">
        <f>+INDEX(Tabelle1[[Type]:[Caps]],MATCH(Tabelle35[[#This Row],[Equipment]],Tabelle1[Item],0),3)</f>
        <v>12</v>
      </c>
      <c r="F237" s="22"/>
      <c r="G237" s="22">
        <f>+F237*E237</f>
        <v>0</v>
      </c>
      <c r="H237" s="28" t="str">
        <f>+INDEX(Tabelle1[[Type]:[Basic equipment]],MATCH(Tabelle35[[#This Row],[Equipment]],Tabelle1[Item],0),6)</f>
        <v>-</v>
      </c>
      <c r="I237" s="25"/>
    </row>
    <row r="238" spans="1:9" s="12" customFormat="1" ht="12.5">
      <c r="A238" s="23" t="s">
        <v>61</v>
      </c>
      <c r="B238" s="24" t="s">
        <v>303</v>
      </c>
      <c r="C238" s="24" t="str">
        <f>+INDEX(Tabelle1[[Type]:[Caps]],MATCH(Tabelle35[[#This Row],[Equipment]],Tabelle1[Item],0),1)</f>
        <v>Melee</v>
      </c>
      <c r="D238" s="50" t="s">
        <v>18</v>
      </c>
      <c r="E238" s="21">
        <f>+INDEX(Tabelle1[[Type]:[Caps]],MATCH(Tabelle35[[#This Row],[Equipment]],Tabelle1[Item],0),3)</f>
        <v>12</v>
      </c>
      <c r="F238" s="22"/>
      <c r="G238" s="22">
        <f t="shared" si="3"/>
        <v>0</v>
      </c>
      <c r="H238" s="28" t="str">
        <f>+INDEX(Tabelle1[[Type]:[Basic equipment]],MATCH(Tabelle35[[#This Row],[Equipment]],Tabelle1[Item],0),6)</f>
        <v>-</v>
      </c>
      <c r="I238" s="25"/>
    </row>
    <row r="239" spans="1:9" s="25" customFormat="1" ht="12.5">
      <c r="A239" s="23" t="s">
        <v>61</v>
      </c>
      <c r="B239" s="24" t="s">
        <v>303</v>
      </c>
      <c r="C239" s="24" t="str">
        <f>+INDEX(Tabelle1[[Type]:[Caps]],MATCH(Tabelle35[[#This Row],[Equipment]],Tabelle1[Item],0),1)</f>
        <v>Rifle</v>
      </c>
      <c r="D239" s="50" t="s">
        <v>51</v>
      </c>
      <c r="E239" s="21">
        <f>+INDEX(Tabelle1[[Type]:[Caps]],MATCH(Tabelle35[[#This Row],[Equipment]],Tabelle1[Item],0),3)</f>
        <v>14</v>
      </c>
      <c r="F239" s="22"/>
      <c r="G239" s="22">
        <f t="shared" si="3"/>
        <v>0</v>
      </c>
      <c r="H239" s="28" t="str">
        <f>+INDEX(Tabelle1[[Type]:[Basic equipment]],MATCH(Tabelle35[[#This Row],[Equipment]],Tabelle1[Item],0),6)</f>
        <v>-</v>
      </c>
    </row>
    <row r="240" spans="1:9" s="12" customFormat="1" ht="12.5">
      <c r="A240" s="23" t="s">
        <v>61</v>
      </c>
      <c r="B240" s="24" t="s">
        <v>303</v>
      </c>
      <c r="C240" s="24" t="str">
        <f>+INDEX(Tabelle1[[Type]:[Caps]],MATCH(Tabelle35[[#This Row],[Equipment]],Tabelle1[Item],0),1)</f>
        <v>Rifle</v>
      </c>
      <c r="D240" s="50" t="s">
        <v>300</v>
      </c>
      <c r="E240" s="21">
        <f>+INDEX(Tabelle1[[Type]:[Caps]],MATCH(Tabelle35[[#This Row],[Equipment]],Tabelle1[Item],0),3)</f>
        <v>10</v>
      </c>
      <c r="F240" s="22"/>
      <c r="G240" s="22">
        <f t="shared" si="3"/>
        <v>0</v>
      </c>
      <c r="H240" s="28" t="str">
        <f>+INDEX(Tabelle1[[Type]:[Basic equipment]],MATCH(Tabelle35[[#This Row],[Equipment]],Tabelle1[Item],0),6)</f>
        <v>-</v>
      </c>
      <c r="I240" s="25"/>
    </row>
    <row r="241" spans="1:9" s="12" customFormat="1" ht="12.5">
      <c r="A241" s="23" t="s">
        <v>61</v>
      </c>
      <c r="B241" s="24" t="s">
        <v>303</v>
      </c>
      <c r="C241" s="24" t="str">
        <f>+INDEX(Tabelle1[[Type]:[Caps]],MATCH(Tabelle35[[#This Row],[Equipment]],Tabelle1[Item],0),1)</f>
        <v>Rifle</v>
      </c>
      <c r="D241" s="50" t="s">
        <v>2</v>
      </c>
      <c r="E241" s="21">
        <f>+INDEX(Tabelle1[[Type]:[Caps]],MATCH(Tabelle35[[#This Row],[Equipment]],Tabelle1[Item],0),3)</f>
        <v>10</v>
      </c>
      <c r="F241" s="22"/>
      <c r="G241" s="22">
        <f t="shared" si="3"/>
        <v>0</v>
      </c>
      <c r="H241" s="28" t="str">
        <f>+INDEX(Tabelle1[[Type]:[Basic equipment]],MATCH(Tabelle35[[#This Row],[Equipment]],Tabelle1[Item],0),6)</f>
        <v>-</v>
      </c>
      <c r="I241" s="25"/>
    </row>
    <row r="242" spans="1:9" s="25" customFormat="1" ht="12.5">
      <c r="A242" s="23" t="s">
        <v>61</v>
      </c>
      <c r="B242" s="24" t="s">
        <v>303</v>
      </c>
      <c r="C242" s="24" t="str">
        <f>+INDEX(Tabelle1[[Type]:[Caps]],MATCH(Tabelle35[[#This Row],[Equipment]],Tabelle1[Item],0),1)</f>
        <v>Mine</v>
      </c>
      <c r="D242" s="50" t="s">
        <v>255</v>
      </c>
      <c r="E242" s="21">
        <f>+INDEX(Tabelle1[[Type]:[Caps]],MATCH(Tabelle35[[#This Row],[Equipment]],Tabelle1[Item],0),3)</f>
        <v>5</v>
      </c>
      <c r="F242" s="22"/>
      <c r="G242" s="22">
        <f t="shared" si="3"/>
        <v>0</v>
      </c>
      <c r="H242" s="28" t="str">
        <f>+INDEX(Tabelle1[[Type]:[Basic equipment]],MATCH(Tabelle35[[#This Row],[Equipment]],Tabelle1[Item],0),6)</f>
        <v>-</v>
      </c>
    </row>
    <row r="243" spans="1:9" s="12" customFormat="1" ht="12.5">
      <c r="A243" s="23" t="s">
        <v>61</v>
      </c>
      <c r="B243" s="24" t="s">
        <v>303</v>
      </c>
      <c r="C243" s="24" t="str">
        <f>+INDEX(Tabelle1[[Type]:[Caps]],MATCH(Tabelle35[[#This Row],[Equipment]],Tabelle1[Item],0),1)</f>
        <v>Melee</v>
      </c>
      <c r="D243" s="50" t="s">
        <v>17</v>
      </c>
      <c r="E243" s="21">
        <f>+INDEX(Tabelle1[[Type]:[Caps]],MATCH(Tabelle35[[#This Row],[Equipment]],Tabelle1[Item],0),3)</f>
        <v>8</v>
      </c>
      <c r="F243" s="22"/>
      <c r="G243" s="22">
        <f t="shared" si="3"/>
        <v>0</v>
      </c>
      <c r="H243" s="28" t="str">
        <f>+INDEX(Tabelle1[[Type]:[Basic equipment]],MATCH(Tabelle35[[#This Row],[Equipment]],Tabelle1[Item],0),6)</f>
        <v>-</v>
      </c>
      <c r="I243" s="25"/>
    </row>
    <row r="244" spans="1:9" s="12" customFormat="1" ht="12.5">
      <c r="A244" s="23" t="s">
        <v>61</v>
      </c>
      <c r="B244" s="24" t="s">
        <v>303</v>
      </c>
      <c r="C244" s="24" t="str">
        <f>+INDEX(Tabelle1[[Type]:[Caps]],MATCH(Tabelle35[[#This Row],[Equipment]],Tabelle1[Item],0),1)</f>
        <v>Rifle</v>
      </c>
      <c r="D244" s="50" t="s">
        <v>20</v>
      </c>
      <c r="E244" s="21">
        <f>+INDEX(Tabelle1[[Type]:[Caps]],MATCH(Tabelle35[[#This Row],[Equipment]],Tabelle1[Item],0),3)</f>
        <v>8</v>
      </c>
      <c r="F244" s="22"/>
      <c r="G244" s="22">
        <f t="shared" si="3"/>
        <v>0</v>
      </c>
      <c r="H244" s="28" t="str">
        <f>+INDEX(Tabelle1[[Type]:[Basic equipment]],MATCH(Tabelle35[[#This Row],[Equipment]],Tabelle1[Item],0),6)</f>
        <v>-</v>
      </c>
      <c r="I244" s="25"/>
    </row>
    <row r="245" spans="1:9" s="12" customFormat="1" ht="12.5">
      <c r="A245" s="23" t="s">
        <v>61</v>
      </c>
      <c r="B245" s="24" t="s">
        <v>303</v>
      </c>
      <c r="C245" s="24" t="str">
        <f>+INDEX(Tabelle1[[Type]:[Caps]],MATCH(Tabelle35[[#This Row],[Equipment]],Tabelle1[Item],0),1)</f>
        <v>Thrown Weapon</v>
      </c>
      <c r="D245" s="50" t="s">
        <v>89</v>
      </c>
      <c r="E245" s="21">
        <f>+INDEX(Tabelle1[[Type]:[Caps]],MATCH(Tabelle35[[#This Row],[Equipment]],Tabelle1[Item],0),3)</f>
        <v>7</v>
      </c>
      <c r="F245" s="22"/>
      <c r="G245" s="22">
        <f t="shared" si="3"/>
        <v>0</v>
      </c>
      <c r="H245" s="28" t="str">
        <f>+INDEX(Tabelle1[[Type]:[Basic equipment]],MATCH(Tabelle35[[#This Row],[Equipment]],Tabelle1[Item],0),6)</f>
        <v>-</v>
      </c>
      <c r="I245" s="25"/>
    </row>
    <row r="246" spans="1:9" s="12" customFormat="1" ht="12.5">
      <c r="A246" s="23" t="s">
        <v>61</v>
      </c>
      <c r="B246" s="24" t="s">
        <v>303</v>
      </c>
      <c r="C246" s="24" t="str">
        <f>+INDEX(Tabelle1[[Type]:[Caps]],MATCH(Tabelle35[[#This Row],[Equipment]],Tabelle1[Item],0),1)</f>
        <v>Pistol</v>
      </c>
      <c r="D246" s="50" t="s">
        <v>84</v>
      </c>
      <c r="E246" s="21">
        <f>+INDEX(Tabelle1[[Type]:[Caps]],MATCH(Tabelle35[[#This Row],[Equipment]],Tabelle1[Item],0),3)</f>
        <v>7</v>
      </c>
      <c r="F246" s="22"/>
      <c r="G246" s="22">
        <f t="shared" si="3"/>
        <v>0</v>
      </c>
      <c r="H246" s="28" t="str">
        <f>+INDEX(Tabelle1[[Type]:[Basic equipment]],MATCH(Tabelle35[[#This Row],[Equipment]],Tabelle1[Item],0),6)</f>
        <v>-</v>
      </c>
      <c r="I246" s="25"/>
    </row>
    <row r="247" spans="1:9" s="12" customFormat="1" ht="12.5">
      <c r="A247" s="23" t="s">
        <v>61</v>
      </c>
      <c r="B247" s="24" t="s">
        <v>303</v>
      </c>
      <c r="C247" s="24" t="str">
        <f>+INDEX(Tabelle1[[Type]:[Caps]],MATCH(Tabelle35[[#This Row],[Equipment]],Tabelle1[Item],0),1)</f>
        <v>Melee</v>
      </c>
      <c r="D247" s="50" t="s">
        <v>81</v>
      </c>
      <c r="E247" s="21">
        <f>+INDEX(Tabelle1[[Type]:[Caps]],MATCH(Tabelle35[[#This Row],[Equipment]],Tabelle1[Item],0),3)</f>
        <v>6</v>
      </c>
      <c r="F247" s="22"/>
      <c r="G247" s="22">
        <f t="shared" si="3"/>
        <v>0</v>
      </c>
      <c r="H247" s="28" t="str">
        <f>+INDEX(Tabelle1[[Type]:[Basic equipment]],MATCH(Tabelle35[[#This Row],[Equipment]],Tabelle1[Item],0),6)</f>
        <v>-</v>
      </c>
      <c r="I247" s="25"/>
    </row>
    <row r="248" spans="1:9" s="12" customFormat="1" ht="12.5">
      <c r="A248" s="23" t="s">
        <v>61</v>
      </c>
      <c r="B248" s="24" t="s">
        <v>303</v>
      </c>
      <c r="C248" s="24" t="str">
        <f>+INDEX(Tabelle1[[Type]:[Caps]],MATCH(Tabelle35[[#This Row],[Equipment]],Tabelle1[Item],0),1)</f>
        <v>Melee</v>
      </c>
      <c r="D248" s="50" t="s">
        <v>254</v>
      </c>
      <c r="E248" s="21">
        <f>+INDEX(Tabelle1[[Type]:[Caps]],MATCH(Tabelle35[[#This Row],[Equipment]],Tabelle1[Item],0),3)</f>
        <v>6</v>
      </c>
      <c r="F248" s="22"/>
      <c r="G248" s="22">
        <f t="shared" si="3"/>
        <v>0</v>
      </c>
      <c r="H248" s="28" t="str">
        <f>+INDEX(Tabelle1[[Type]:[Basic equipment]],MATCH(Tabelle35[[#This Row],[Equipment]],Tabelle1[Item],0),6)</f>
        <v>-</v>
      </c>
      <c r="I248" s="25"/>
    </row>
    <row r="249" spans="1:9" s="12" customFormat="1" ht="12.5">
      <c r="A249" s="23" t="s">
        <v>61</v>
      </c>
      <c r="B249" s="24" t="s">
        <v>303</v>
      </c>
      <c r="C249" s="24" t="str">
        <f>+INDEX(Tabelle1[[Type]:[Caps]],MATCH(Tabelle35[[#This Row],[Equipment]],Tabelle1[Item],0),1)</f>
        <v>Pistol</v>
      </c>
      <c r="D249" s="50" t="s">
        <v>34</v>
      </c>
      <c r="E249" s="21">
        <f>+INDEX(Tabelle1[[Type]:[Caps]],MATCH(Tabelle35[[#This Row],[Equipment]],Tabelle1[Item],0),3)</f>
        <v>6</v>
      </c>
      <c r="F249" s="22"/>
      <c r="G249" s="22">
        <f t="shared" si="3"/>
        <v>0</v>
      </c>
      <c r="H249" s="28" t="str">
        <f>+INDEX(Tabelle1[[Type]:[Basic equipment]],MATCH(Tabelle35[[#This Row],[Equipment]],Tabelle1[Item],0),6)</f>
        <v>-</v>
      </c>
      <c r="I249" s="25"/>
    </row>
    <row r="250" spans="1:9" s="12" customFormat="1" ht="12.5">
      <c r="A250" s="23" t="s">
        <v>61</v>
      </c>
      <c r="B250" s="24" t="s">
        <v>303</v>
      </c>
      <c r="C250" s="24" t="str">
        <f>+INDEX(Tabelle1[[Type]:[Caps]],MATCH(Tabelle35[[#This Row],[Equipment]],Tabelle1[Item],0),1)</f>
        <v>Pistol</v>
      </c>
      <c r="D250" s="50" t="s">
        <v>299</v>
      </c>
      <c r="E250" s="21">
        <f>+INDEX(Tabelle1[[Type]:[Caps]],MATCH(Tabelle35[[#This Row],[Equipment]],Tabelle1[Item],0),3)</f>
        <v>6</v>
      </c>
      <c r="F250" s="22"/>
      <c r="G250" s="22">
        <f t="shared" si="3"/>
        <v>0</v>
      </c>
      <c r="H250" s="28" t="str">
        <f>+INDEX(Tabelle1[[Type]:[Basic equipment]],MATCH(Tabelle35[[#This Row],[Equipment]],Tabelle1[Item],0),6)</f>
        <v>-</v>
      </c>
      <c r="I250" s="25"/>
    </row>
    <row r="251" spans="1:9" s="12" customFormat="1" ht="12.5">
      <c r="A251" s="23" t="s">
        <v>61</v>
      </c>
      <c r="B251" s="24" t="s">
        <v>303</v>
      </c>
      <c r="C251" s="24" t="str">
        <f>+INDEX(Tabelle1[[Type]:[Caps]],MATCH(Tabelle35[[#This Row],[Equipment]],Tabelle1[Item],0),1)</f>
        <v>Thrown Weapon</v>
      </c>
      <c r="D251" s="50" t="s">
        <v>100</v>
      </c>
      <c r="E251" s="21">
        <f>+INDEX(Tabelle1[[Type]:[Caps]],MATCH(Tabelle35[[#This Row],[Equipment]],Tabelle1[Item],0),3)</f>
        <v>6</v>
      </c>
      <c r="F251" s="22"/>
      <c r="G251" s="22">
        <f t="shared" si="3"/>
        <v>0</v>
      </c>
      <c r="H251" s="28" t="str">
        <f>+INDEX(Tabelle1[[Type]:[Basic equipment]],MATCH(Tabelle35[[#This Row],[Equipment]],Tabelle1[Item],0),6)</f>
        <v>-</v>
      </c>
      <c r="I251" s="25"/>
    </row>
    <row r="252" spans="1:9" s="12" customFormat="1" ht="12.5">
      <c r="A252" s="23" t="s">
        <v>61</v>
      </c>
      <c r="B252" s="24" t="s">
        <v>303</v>
      </c>
      <c r="C252" s="24" t="str">
        <f>+INDEX(Tabelle1[[Type]:[Caps]],MATCH(Tabelle35[[#This Row],[Equipment]],Tabelle1[Item],0),1)</f>
        <v>Pistol</v>
      </c>
      <c r="D252" s="50" t="s">
        <v>86</v>
      </c>
      <c r="E252" s="21">
        <f>+INDEX(Tabelle1[[Type]:[Caps]],MATCH(Tabelle35[[#This Row],[Equipment]],Tabelle1[Item],0),3)</f>
        <v>3</v>
      </c>
      <c r="F252" s="22"/>
      <c r="G252" s="22">
        <f>+F252*E252</f>
        <v>0</v>
      </c>
      <c r="H252" s="28" t="str">
        <f>+INDEX(Tabelle1[[Type]:[Basic equipment]],MATCH(Tabelle35[[#This Row],[Equipment]],Tabelle1[Item],0),6)</f>
        <v>-</v>
      </c>
      <c r="I252" s="25"/>
    </row>
    <row r="253" spans="1:9" s="12" customFormat="1" ht="12.5">
      <c r="A253" s="23" t="s">
        <v>61</v>
      </c>
      <c r="B253" s="24" t="s">
        <v>303</v>
      </c>
      <c r="C253" s="24" t="str">
        <f>+INDEX(Tabelle1[[Type]:[Caps]],MATCH(Tabelle35[[#This Row],[Equipment]],Tabelle1[Item],0),1)</f>
        <v>Melee</v>
      </c>
      <c r="D253" s="50" t="s">
        <v>69</v>
      </c>
      <c r="E253" s="21">
        <f>+INDEX(Tabelle1[[Type]:[Caps]],MATCH(Tabelle35[[#This Row],[Equipment]],Tabelle1[Item],0),3)</f>
        <v>2</v>
      </c>
      <c r="F253" s="22"/>
      <c r="G253" s="22">
        <f t="shared" si="3"/>
        <v>0</v>
      </c>
      <c r="H253" s="28" t="str">
        <f>+INDEX(Tabelle1[[Type]:[Basic equipment]],MATCH(Tabelle35[[#This Row],[Equipment]],Tabelle1[Item],0),6)</f>
        <v>-</v>
      </c>
      <c r="I253" s="25"/>
    </row>
    <row r="254" spans="1:9" s="12" customFormat="1" ht="12.5">
      <c r="A254" s="23" t="s">
        <v>61</v>
      </c>
      <c r="B254" s="24" t="s">
        <v>303</v>
      </c>
      <c r="C254" s="24" t="str">
        <f>+INDEX(Tabelle1[[Type]:[Caps]],MATCH(Tabelle35[[#This Row],[Equipment]],Tabelle1[Item],0),1)</f>
        <v>Melee</v>
      </c>
      <c r="D254" s="24" t="s">
        <v>381</v>
      </c>
      <c r="E254" s="22">
        <f>+INDEX(Tabelle1[[Type]:[Caps]],MATCH(Tabelle35[[#This Row],[Equipment]],Tabelle1[Item],0),3)</f>
        <v>2</v>
      </c>
      <c r="F254" s="22"/>
      <c r="G254" s="22">
        <f t="shared" si="3"/>
        <v>0</v>
      </c>
      <c r="H254" s="79" t="str">
        <f>+INDEX(Tabelle1[[Type]:[Basic equipment]],MATCH(Tabelle35[[#This Row],[Equipment]],Tabelle1[Item],0),6)</f>
        <v>-</v>
      </c>
      <c r="I254" s="25"/>
    </row>
    <row r="255" spans="1:9" s="12" customFormat="1" ht="12.5">
      <c r="A255" s="23" t="s">
        <v>61</v>
      </c>
      <c r="B255" s="24" t="s">
        <v>303</v>
      </c>
      <c r="C255" s="24" t="str">
        <f>+INDEX(Tabelle1[[Type]:[Caps]],MATCH(Tabelle35[[#This Row],[Equipment]],Tabelle1[Item],0),1)</f>
        <v>Melee</v>
      </c>
      <c r="D255" s="50" t="s">
        <v>13</v>
      </c>
      <c r="E255" s="21">
        <f>+INDEX(Tabelle1[[Type]:[Caps]],MATCH(Tabelle35[[#This Row],[Equipment]],Tabelle1[Item],0),3)</f>
        <v>2</v>
      </c>
      <c r="F255" s="22"/>
      <c r="G255" s="22">
        <f t="shared" si="3"/>
        <v>0</v>
      </c>
      <c r="H255" s="28" t="str">
        <f>+INDEX(Tabelle1[[Type]:[Basic equipment]],MATCH(Tabelle35[[#This Row],[Equipment]],Tabelle1[Item],0),6)</f>
        <v>-</v>
      </c>
      <c r="I255" s="25"/>
    </row>
    <row r="256" spans="1:9" s="12" customFormat="1" ht="12.5">
      <c r="A256" s="23" t="s">
        <v>61</v>
      </c>
      <c r="B256" s="24" t="s">
        <v>303</v>
      </c>
      <c r="C256" s="24" t="str">
        <f>+INDEX(Tabelle1[[Type]:[Caps]],MATCH(Tabelle35[[#This Row],[Equipment]],Tabelle1[Item],0),1)</f>
        <v>Pistol</v>
      </c>
      <c r="D256" s="50" t="s">
        <v>332</v>
      </c>
      <c r="E256" s="21">
        <f>+INDEX(Tabelle1[[Type]:[Caps]],MATCH(Tabelle35[[#This Row],[Equipment]],Tabelle1[Item],0),3)</f>
        <v>2</v>
      </c>
      <c r="F256" s="22"/>
      <c r="G256" s="22">
        <f t="shared" si="3"/>
        <v>0</v>
      </c>
      <c r="H256" s="28" t="str">
        <f>+INDEX(Tabelle1[[Type]:[Basic equipment]],MATCH(Tabelle35[[#This Row],[Equipment]],Tabelle1[Item],0),6)</f>
        <v>-</v>
      </c>
      <c r="I256" s="25"/>
    </row>
    <row r="257" spans="1:8" s="12" customFormat="1" ht="14">
      <c r="A257" s="9" t="s">
        <v>61</v>
      </c>
      <c r="B257" s="10" t="s">
        <v>35</v>
      </c>
      <c r="C257" s="10" t="str">
        <f>+INDEX(Tabelle1[[Type]:[Caps]],MATCH(Tabelle35[[#This Row],[Equipment]],Tabelle1[Item],0),1)</f>
        <v>Unit</v>
      </c>
      <c r="D257" s="10" t="s">
        <v>35</v>
      </c>
      <c r="E257" s="29">
        <f>+INDEX(Tabelle1[[Type]:[Caps]],MATCH(Tabelle35[[#This Row],[Equipment]],Tabelle1[Item],0),3)</f>
        <v>123</v>
      </c>
      <c r="F257" s="11"/>
      <c r="G257" s="11">
        <f t="shared" si="3"/>
        <v>0</v>
      </c>
      <c r="H257" s="10" t="str">
        <f>+INDEX(Tabelle1[[Type]:[Basic equipment]],MATCH(Tabelle35[[#This Row],[Equipment]],Tabelle1[Item],0),6)</f>
        <v>Lone Wanderer Perk</v>
      </c>
    </row>
    <row r="258" spans="1:8" s="12" customFormat="1" ht="12.5">
      <c r="A258" s="23" t="s">
        <v>61</v>
      </c>
      <c r="B258" s="24" t="s">
        <v>35</v>
      </c>
      <c r="C258" s="24" t="str">
        <f>+INDEX(Tabelle1[[Type]:[Caps]],MATCH(Tabelle35[[#This Row],[Equipment]],Tabelle1[Item],0),1)</f>
        <v>Armor</v>
      </c>
      <c r="D258" s="50" t="s">
        <v>330</v>
      </c>
      <c r="E258" s="21">
        <f>+INDEX(Tabelle1[[Type]:[Caps]],MATCH(Tabelle35[[#This Row],[Equipment]],Tabelle1[Item],0),3)</f>
        <v>85</v>
      </c>
      <c r="F258" s="22"/>
      <c r="G258" s="22">
        <f t="shared" si="3"/>
        <v>0</v>
      </c>
      <c r="H258" s="28" t="str">
        <f>+INDEX(Tabelle1[[Type]:[Basic equipment]],MATCH(Tabelle35[[#This Row],[Equipment]],Tabelle1[Item],0),6)</f>
        <v>-</v>
      </c>
    </row>
    <row r="259" spans="1:8" s="12" customFormat="1" ht="12.5">
      <c r="A259" s="23" t="s">
        <v>61</v>
      </c>
      <c r="B259" s="24" t="s">
        <v>35</v>
      </c>
      <c r="C259" s="24" t="str">
        <f>+INDEX(Tabelle1[[Type]:[Caps]],MATCH(Tabelle35[[#This Row],[Equipment]],Tabelle1[Item],0),1)</f>
        <v>Armor</v>
      </c>
      <c r="D259" s="50" t="s">
        <v>36</v>
      </c>
      <c r="E259" s="21">
        <f>+INDEX(Tabelle1[[Type]:[Caps]],MATCH(Tabelle35[[#This Row],[Equipment]],Tabelle1[Item],0),3)</f>
        <v>72</v>
      </c>
      <c r="F259" s="22"/>
      <c r="G259" s="22">
        <f t="shared" si="3"/>
        <v>0</v>
      </c>
      <c r="H259" s="28" t="str">
        <f>+INDEX(Tabelle1[[Type]:[Basic equipment]],MATCH(Tabelle35[[#This Row],[Equipment]],Tabelle1[Item],0),6)</f>
        <v>-</v>
      </c>
    </row>
    <row r="260" spans="1:8" s="12" customFormat="1" ht="12.5">
      <c r="A260" s="23" t="s">
        <v>61</v>
      </c>
      <c r="B260" s="24" t="s">
        <v>35</v>
      </c>
      <c r="C260" s="24" t="str">
        <f>+INDEX(Tabelle1[[Type]:[Caps]],MATCH(Tabelle35[[#This Row],[Equipment]],Tabelle1[Item],0),1)</f>
        <v>Heroic</v>
      </c>
      <c r="D260" s="50" t="s">
        <v>1</v>
      </c>
      <c r="E260" s="21">
        <f>+INDEX(Tabelle1[[Type]:[Caps]],MATCH(Tabelle35[[#This Row],[Equipment]],Tabelle1[Item],0),3)</f>
        <v>60</v>
      </c>
      <c r="F260" s="22"/>
      <c r="G260" s="22">
        <f t="shared" si="3"/>
        <v>0</v>
      </c>
      <c r="H260" s="28" t="str">
        <f>+INDEX(Tabelle1[[Type]:[Basic equipment]],MATCH(Tabelle35[[#This Row],[Equipment]],Tabelle1[Item],0),6)</f>
        <v>-</v>
      </c>
    </row>
    <row r="261" spans="1:8" s="12" customFormat="1" ht="12.5">
      <c r="A261" s="23" t="s">
        <v>61</v>
      </c>
      <c r="B261" s="24" t="s">
        <v>35</v>
      </c>
      <c r="C261" s="24" t="str">
        <f>+INDEX(Tabelle1[[Type]:[Caps]],MATCH(Tabelle35[[#This Row],[Equipment]],Tabelle1[Item],0),1)</f>
        <v>Armor</v>
      </c>
      <c r="D261" s="50" t="s">
        <v>281</v>
      </c>
      <c r="E261" s="21">
        <f>+INDEX(Tabelle1[[Type]:[Caps]],MATCH(Tabelle35[[#This Row],[Equipment]],Tabelle1[Item],0),3)</f>
        <v>54</v>
      </c>
      <c r="F261" s="22"/>
      <c r="G261" s="22">
        <f t="shared" si="3"/>
        <v>0</v>
      </c>
      <c r="H261" s="28" t="str">
        <f>+INDEX(Tabelle1[[Type]:[Basic equipment]],MATCH(Tabelle35[[#This Row],[Equipment]],Tabelle1[Item],0),6)</f>
        <v>-</v>
      </c>
    </row>
    <row r="262" spans="1:8" s="12" customFormat="1" ht="12.5">
      <c r="A262" s="23" t="s">
        <v>61</v>
      </c>
      <c r="B262" s="24" t="s">
        <v>35</v>
      </c>
      <c r="C262" s="24" t="str">
        <f>+INDEX(Tabelle1[[Type]:[Caps]],MATCH(Tabelle35[[#This Row],[Equipment]],Tabelle1[Item],0),1)</f>
        <v>Rifle</v>
      </c>
      <c r="D262" s="50" t="s">
        <v>333</v>
      </c>
      <c r="E262" s="21">
        <f>+INDEX(Tabelle1[[Type]:[Caps]],MATCH(Tabelle35[[#This Row],[Equipment]],Tabelle1[Item],0),3)</f>
        <v>47</v>
      </c>
      <c r="F262" s="22"/>
      <c r="G262" s="22">
        <f>+F262*E262</f>
        <v>0</v>
      </c>
      <c r="H262" s="28" t="str">
        <f>+INDEX(Tabelle1[[Type]:[Basic equipment]],MATCH(Tabelle35[[#This Row],[Equipment]],Tabelle1[Item],0),6)</f>
        <v>-</v>
      </c>
    </row>
    <row r="263" spans="1:8" s="12" customFormat="1" ht="12.5">
      <c r="A263" s="23" t="s">
        <v>61</v>
      </c>
      <c r="B263" s="24" t="s">
        <v>35</v>
      </c>
      <c r="C263" s="24" t="str">
        <f>+INDEX(Tabelle1[[Type]:[Caps]],MATCH(Tabelle35[[#This Row],[Equipment]],Tabelle1[Item],0),1)</f>
        <v>Armor</v>
      </c>
      <c r="D263" s="50" t="s">
        <v>68</v>
      </c>
      <c r="E263" s="21">
        <f>+INDEX(Tabelle1[[Type]:[Caps]],MATCH(Tabelle35[[#This Row],[Equipment]],Tabelle1[Item],0),3)</f>
        <v>36</v>
      </c>
      <c r="F263" s="22"/>
      <c r="G263" s="22">
        <f t="shared" si="3"/>
        <v>0</v>
      </c>
      <c r="H263" s="28" t="str">
        <f>+INDEX(Tabelle1[[Type]:[Basic equipment]],MATCH(Tabelle35[[#This Row],[Equipment]],Tabelle1[Item],0),6)</f>
        <v>-</v>
      </c>
    </row>
    <row r="264" spans="1:8" s="12" customFormat="1" ht="12.5">
      <c r="A264" s="23" t="s">
        <v>61</v>
      </c>
      <c r="B264" s="24" t="s">
        <v>35</v>
      </c>
      <c r="C264" s="24" t="str">
        <f>+INDEX(Tabelle1[[Type]:[Caps]],MATCH(Tabelle35[[#This Row],[Equipment]],Tabelle1[Item],0),1)</f>
        <v>Heavy Weapon</v>
      </c>
      <c r="D264" s="50" t="s">
        <v>5</v>
      </c>
      <c r="E264" s="21">
        <f>+INDEX(Tabelle1[[Type]:[Caps]],MATCH(Tabelle35[[#This Row],[Equipment]],Tabelle1[Item],0),3)</f>
        <v>41</v>
      </c>
      <c r="F264" s="22"/>
      <c r="G264" s="22">
        <f>+F264*E264</f>
        <v>0</v>
      </c>
      <c r="H264" s="28" t="str">
        <f>+INDEX(Tabelle1[[Type]:[Basic equipment]],MATCH(Tabelle35[[#This Row],[Equipment]],Tabelle1[Item],0),6)</f>
        <v>-</v>
      </c>
    </row>
    <row r="265" spans="1:8" s="12" customFormat="1" ht="12.5">
      <c r="A265" s="23" t="s">
        <v>61</v>
      </c>
      <c r="B265" s="24" t="s">
        <v>35</v>
      </c>
      <c r="C265" s="24" t="str">
        <f>+INDEX(Tabelle1[[Type]:[Caps]],MATCH(Tabelle35[[#This Row],[Equipment]],Tabelle1[Item],0),1)</f>
        <v>Armor</v>
      </c>
      <c r="D265" s="50" t="s">
        <v>331</v>
      </c>
      <c r="E265" s="21">
        <f>+INDEX(Tabelle1[[Type]:[Caps]],MATCH(Tabelle35[[#This Row],[Equipment]],Tabelle1[Item],0),3)</f>
        <v>33</v>
      </c>
      <c r="F265" s="22"/>
      <c r="G265" s="22">
        <f t="shared" si="3"/>
        <v>0</v>
      </c>
      <c r="H265" s="28" t="str">
        <f>+INDEX(Tabelle1[[Type]:[Basic equipment]],MATCH(Tabelle35[[#This Row],[Equipment]],Tabelle1[Item],0),6)</f>
        <v>-</v>
      </c>
    </row>
    <row r="266" spans="1:8" s="12" customFormat="1" ht="12.5">
      <c r="A266" s="23" t="s">
        <v>61</v>
      </c>
      <c r="B266" s="24" t="s">
        <v>35</v>
      </c>
      <c r="C266" s="24" t="str">
        <f>+INDEX(Tabelle1[[Type]:[Caps]],MATCH(Tabelle35[[#This Row],[Equipment]],Tabelle1[Item],0),1)</f>
        <v>Heavy Weapon</v>
      </c>
      <c r="D266" s="50" t="s">
        <v>76</v>
      </c>
      <c r="E266" s="21">
        <f>+INDEX(Tabelle1[[Type]:[Caps]],MATCH(Tabelle35[[#This Row],[Equipment]],Tabelle1[Item],0),3)</f>
        <v>25</v>
      </c>
      <c r="F266" s="22"/>
      <c r="G266" s="22">
        <f t="shared" si="3"/>
        <v>0</v>
      </c>
      <c r="H266" s="28" t="str">
        <f>+INDEX(Tabelle1[[Type]:[Basic equipment]],MATCH(Tabelle35[[#This Row],[Equipment]],Tabelle1[Item],0),6)</f>
        <v>-</v>
      </c>
    </row>
    <row r="267" spans="1:8" s="12" customFormat="1" ht="12.5">
      <c r="A267" s="23" t="s">
        <v>61</v>
      </c>
      <c r="B267" s="24" t="s">
        <v>35</v>
      </c>
      <c r="C267" s="24" t="str">
        <f>+INDEX(Tabelle1[[Type]:[Caps]],MATCH(Tabelle35[[#This Row],[Equipment]],Tabelle1[Item],0),1)</f>
        <v>Rifle</v>
      </c>
      <c r="D267" s="50" t="s">
        <v>32</v>
      </c>
      <c r="E267" s="21">
        <f>+INDEX(Tabelle1[[Type]:[Caps]],MATCH(Tabelle35[[#This Row],[Equipment]],Tabelle1[Item],0),3)</f>
        <v>30</v>
      </c>
      <c r="F267" s="22"/>
      <c r="G267" s="22">
        <f t="shared" si="3"/>
        <v>0</v>
      </c>
      <c r="H267" s="28" t="str">
        <f>+INDEX(Tabelle1[[Type]:[Basic equipment]],MATCH(Tabelle35[[#This Row],[Equipment]],Tabelle1[Item],0),6)</f>
        <v>-</v>
      </c>
    </row>
    <row r="268" spans="1:8" s="25" customFormat="1" ht="12.5">
      <c r="A268" s="23" t="s">
        <v>61</v>
      </c>
      <c r="B268" s="24" t="s">
        <v>35</v>
      </c>
      <c r="C268" s="24" t="str">
        <f>+INDEX(Tabelle1[[Type]:[Caps]],MATCH(Tabelle35[[#This Row],[Equipment]],Tabelle1[Item],0),1)</f>
        <v>Heavy Weapon</v>
      </c>
      <c r="D268" s="50" t="s">
        <v>25</v>
      </c>
      <c r="E268" s="21">
        <f>+INDEX(Tabelle1[[Type]:[Caps]],MATCH(Tabelle35[[#This Row],[Equipment]],Tabelle1[Item],0),3)</f>
        <v>23</v>
      </c>
      <c r="F268" s="22"/>
      <c r="G268" s="22">
        <f t="shared" si="3"/>
        <v>0</v>
      </c>
      <c r="H268" s="28" t="str">
        <f>+INDEX(Tabelle1[[Type]:[Basic equipment]],MATCH(Tabelle35[[#This Row],[Equipment]],Tabelle1[Item],0),6)</f>
        <v>-</v>
      </c>
    </row>
    <row r="269" spans="1:8" s="12" customFormat="1" ht="12.5">
      <c r="A269" s="23" t="s">
        <v>61</v>
      </c>
      <c r="B269" s="24" t="s">
        <v>35</v>
      </c>
      <c r="C269" s="24" t="str">
        <f>+INDEX(Tabelle1[[Type]:[Caps]],MATCH(Tabelle35[[#This Row],[Equipment]],Tabelle1[Item],0),1)</f>
        <v>Melee</v>
      </c>
      <c r="D269" s="50" t="s">
        <v>27</v>
      </c>
      <c r="E269" s="21">
        <f>+INDEX(Tabelle1[[Type]:[Caps]],MATCH(Tabelle35[[#This Row],[Equipment]],Tabelle1[Item],0),3)</f>
        <v>30</v>
      </c>
      <c r="F269" s="22"/>
      <c r="G269" s="22">
        <f t="shared" si="3"/>
        <v>0</v>
      </c>
      <c r="H269" s="28" t="str">
        <f>+INDEX(Tabelle1[[Type]:[Basic equipment]],MATCH(Tabelle35[[#This Row],[Equipment]],Tabelle1[Item],0),6)</f>
        <v>-</v>
      </c>
    </row>
    <row r="270" spans="1:8" s="12" customFormat="1" ht="12.5">
      <c r="A270" s="23" t="s">
        <v>61</v>
      </c>
      <c r="B270" s="24" t="s">
        <v>35</v>
      </c>
      <c r="C270" s="24" t="str">
        <f>+INDEX(Tabelle1[[Type]:[Caps]],MATCH(Tabelle35[[#This Row],[Equipment]],Tabelle1[Item],0),1)</f>
        <v>Melee</v>
      </c>
      <c r="D270" s="50" t="s">
        <v>4</v>
      </c>
      <c r="E270" s="21">
        <f>+INDEX(Tabelle1[[Type]:[Caps]],MATCH(Tabelle35[[#This Row],[Equipment]],Tabelle1[Item],0),3)</f>
        <v>30</v>
      </c>
      <c r="F270" s="22"/>
      <c r="G270" s="22">
        <f t="shared" si="3"/>
        <v>0</v>
      </c>
      <c r="H270" s="28" t="str">
        <f>+INDEX(Tabelle1[[Type]:[Basic equipment]],MATCH(Tabelle35[[#This Row],[Equipment]],Tabelle1[Item],0),6)</f>
        <v>-</v>
      </c>
    </row>
    <row r="271" spans="1:8" s="12" customFormat="1" ht="12.5">
      <c r="A271" s="23" t="s">
        <v>61</v>
      </c>
      <c r="B271" s="24" t="s">
        <v>35</v>
      </c>
      <c r="C271" s="24" t="str">
        <f>+INDEX(Tabelle1[[Type]:[Caps]],MATCH(Tabelle35[[#This Row],[Equipment]],Tabelle1[Item],0),1)</f>
        <v>Rifle</v>
      </c>
      <c r="D271" s="50" t="s">
        <v>23</v>
      </c>
      <c r="E271" s="21">
        <f>+INDEX(Tabelle1[[Type]:[Caps]],MATCH(Tabelle35[[#This Row],[Equipment]],Tabelle1[Item],0),3)</f>
        <v>24</v>
      </c>
      <c r="F271" s="22"/>
      <c r="G271" s="22">
        <f t="shared" si="3"/>
        <v>0</v>
      </c>
      <c r="H271" s="28" t="str">
        <f>+INDEX(Tabelle1[[Type]:[Basic equipment]],MATCH(Tabelle35[[#This Row],[Equipment]],Tabelle1[Item],0),6)</f>
        <v>-</v>
      </c>
    </row>
    <row r="272" spans="1:8" s="12" customFormat="1" ht="12.5">
      <c r="A272" s="23" t="s">
        <v>61</v>
      </c>
      <c r="B272" s="24" t="s">
        <v>35</v>
      </c>
      <c r="C272" s="24" t="str">
        <f>+INDEX(Tabelle1[[Type]:[Caps]],MATCH(Tabelle35[[#This Row],[Equipment]],Tabelle1[Item],0),1)</f>
        <v>Pistol</v>
      </c>
      <c r="D272" s="50" t="s">
        <v>83</v>
      </c>
      <c r="E272" s="21">
        <f>+INDEX(Tabelle1[[Type]:[Caps]],MATCH(Tabelle35[[#This Row],[Equipment]],Tabelle1[Item],0),3)</f>
        <v>15</v>
      </c>
      <c r="F272" s="22"/>
      <c r="G272" s="22">
        <f t="shared" si="3"/>
        <v>0</v>
      </c>
      <c r="H272" s="28" t="str">
        <f>+INDEX(Tabelle1[[Type]:[Basic equipment]],MATCH(Tabelle35[[#This Row],[Equipment]],Tabelle1[Item],0),6)</f>
        <v>-</v>
      </c>
    </row>
    <row r="273" spans="1:8" s="25" customFormat="1" ht="12.5">
      <c r="A273" s="23" t="s">
        <v>61</v>
      </c>
      <c r="B273" s="24" t="s">
        <v>35</v>
      </c>
      <c r="C273" s="24" t="str">
        <f>+INDEX(Tabelle1[[Type]:[Caps]],MATCH(Tabelle35[[#This Row],[Equipment]],Tabelle1[Item],0),1)</f>
        <v>Melee</v>
      </c>
      <c r="D273" s="50" t="s">
        <v>101</v>
      </c>
      <c r="E273" s="21">
        <f>+INDEX(Tabelle1[[Type]:[Caps]],MATCH(Tabelle35[[#This Row],[Equipment]],Tabelle1[Item],0),3)</f>
        <v>21</v>
      </c>
      <c r="F273" s="22"/>
      <c r="G273" s="22">
        <f>+F273*E273</f>
        <v>0</v>
      </c>
      <c r="H273" s="28" t="str">
        <f>+INDEX(Tabelle1[[Type]:[Basic equipment]],MATCH(Tabelle35[[#This Row],[Equipment]],Tabelle1[Item],0),6)</f>
        <v>-</v>
      </c>
    </row>
    <row r="274" spans="1:8" s="12" customFormat="1" ht="12.5">
      <c r="A274" s="23" t="s">
        <v>61</v>
      </c>
      <c r="B274" s="24" t="s">
        <v>35</v>
      </c>
      <c r="C274" s="24" t="str">
        <f>+INDEX(Tabelle1[[Type]:[Caps]],MATCH(Tabelle35[[#This Row],[Equipment]],Tabelle1[Item],0),1)</f>
        <v>Mine</v>
      </c>
      <c r="D274" s="50" t="s">
        <v>312</v>
      </c>
      <c r="E274" s="21">
        <f>+INDEX(Tabelle1[[Type]:[Caps]],MATCH(Tabelle35[[#This Row],[Equipment]],Tabelle1[Item],0),3)</f>
        <v>10</v>
      </c>
      <c r="F274" s="22"/>
      <c r="G274" s="22">
        <f t="shared" si="3"/>
        <v>0</v>
      </c>
      <c r="H274" s="28" t="str">
        <f>+INDEX(Tabelle1[[Type]:[Basic equipment]],MATCH(Tabelle35[[#This Row],[Equipment]],Tabelle1[Item],0),6)</f>
        <v>-</v>
      </c>
    </row>
    <row r="275" spans="1:8" s="12" customFormat="1" ht="12.5">
      <c r="A275" s="23" t="s">
        <v>61</v>
      </c>
      <c r="B275" s="24" t="s">
        <v>35</v>
      </c>
      <c r="C275" s="24" t="str">
        <f>+INDEX(Tabelle1[[Type]:[Caps]],MATCH(Tabelle35[[#This Row],[Equipment]],Tabelle1[Item],0),1)</f>
        <v>Rifle</v>
      </c>
      <c r="D275" s="50" t="s">
        <v>54</v>
      </c>
      <c r="E275" s="21">
        <f>+INDEX(Tabelle1[[Type]:[Caps]],MATCH(Tabelle35[[#This Row],[Equipment]],Tabelle1[Item],0),3)</f>
        <v>20</v>
      </c>
      <c r="F275" s="22"/>
      <c r="G275" s="22">
        <f t="shared" si="3"/>
        <v>0</v>
      </c>
      <c r="H275" s="28" t="str">
        <f>+INDEX(Tabelle1[[Type]:[Basic equipment]],MATCH(Tabelle35[[#This Row],[Equipment]],Tabelle1[Item],0),6)</f>
        <v>-</v>
      </c>
    </row>
    <row r="276" spans="1:8" s="25" customFormat="1" ht="12.5">
      <c r="A276" s="23" t="s">
        <v>61</v>
      </c>
      <c r="B276" s="24" t="s">
        <v>35</v>
      </c>
      <c r="C276" s="24" t="str">
        <f>+INDEX(Tabelle1[[Type]:[Caps]],MATCH(Tabelle35[[#This Row],[Equipment]],Tabelle1[Item],0),1)</f>
        <v>Rifle</v>
      </c>
      <c r="D276" s="50" t="s">
        <v>336</v>
      </c>
      <c r="E276" s="21">
        <f>+INDEX(Tabelle1[[Type]:[Caps]],MATCH(Tabelle35[[#This Row],[Equipment]],Tabelle1[Item],0),3)</f>
        <v>20</v>
      </c>
      <c r="F276" s="22"/>
      <c r="G276" s="22">
        <f t="shared" si="3"/>
        <v>0</v>
      </c>
      <c r="H276" s="28" t="str">
        <f>+INDEX(Tabelle1[[Type]:[Basic equipment]],MATCH(Tabelle35[[#This Row],[Equipment]],Tabelle1[Item],0),6)</f>
        <v>-</v>
      </c>
    </row>
    <row r="277" spans="1:8" s="12" customFormat="1" ht="12.5">
      <c r="A277" s="23" t="s">
        <v>61</v>
      </c>
      <c r="B277" s="24" t="s">
        <v>35</v>
      </c>
      <c r="C277" s="24" t="str">
        <f>+INDEX(Tabelle1[[Type]:[Caps]],MATCH(Tabelle35[[#This Row],[Equipment]],Tabelle1[Item],0),1)</f>
        <v>Rifle</v>
      </c>
      <c r="D277" s="50" t="s">
        <v>302</v>
      </c>
      <c r="E277" s="21">
        <f>+INDEX(Tabelle1[[Type]:[Caps]],MATCH(Tabelle35[[#This Row],[Equipment]],Tabelle1[Item],0),3)</f>
        <v>17</v>
      </c>
      <c r="F277" s="22"/>
      <c r="G277" s="22">
        <f t="shared" si="3"/>
        <v>0</v>
      </c>
      <c r="H277" s="28" t="str">
        <f>+INDEX(Tabelle1[[Type]:[Basic equipment]],MATCH(Tabelle35[[#This Row],[Equipment]],Tabelle1[Item],0),6)</f>
        <v>-</v>
      </c>
    </row>
    <row r="278" spans="1:8" s="12" customFormat="1" ht="12.5">
      <c r="A278" s="23" t="s">
        <v>61</v>
      </c>
      <c r="B278" s="24" t="s">
        <v>35</v>
      </c>
      <c r="C278" s="24" t="str">
        <f>+INDEX(Tabelle1[[Type]:[Caps]],MATCH(Tabelle35[[#This Row],[Equipment]],Tabelle1[Item],0),1)</f>
        <v>Melee</v>
      </c>
      <c r="D278" s="50" t="s">
        <v>115</v>
      </c>
      <c r="E278" s="21">
        <f>+INDEX(Tabelle1[[Type]:[Caps]],MATCH(Tabelle35[[#This Row],[Equipment]],Tabelle1[Item],0),3)</f>
        <v>15</v>
      </c>
      <c r="F278" s="22"/>
      <c r="G278" s="22">
        <f t="shared" ref="G278:G346" si="4">+F278*E278</f>
        <v>0</v>
      </c>
      <c r="H278" s="28" t="str">
        <f>+INDEX(Tabelle1[[Type]:[Basic equipment]],MATCH(Tabelle35[[#This Row],[Equipment]],Tabelle1[Item],0),6)</f>
        <v>-</v>
      </c>
    </row>
    <row r="279" spans="1:8" s="25" customFormat="1" ht="12.5">
      <c r="A279" s="23" t="s">
        <v>61</v>
      </c>
      <c r="B279" s="24" t="s">
        <v>35</v>
      </c>
      <c r="C279" s="24" t="str">
        <f>+INDEX(Tabelle1[[Type]:[Caps]],MATCH(Tabelle35[[#This Row],[Equipment]],Tabelle1[Item],0),1)</f>
        <v>Armor</v>
      </c>
      <c r="D279" s="50" t="s">
        <v>282</v>
      </c>
      <c r="E279" s="21">
        <f>+INDEX(Tabelle1[[Type]:[Caps]],MATCH(Tabelle35[[#This Row],[Equipment]],Tabelle1[Item],0),3)</f>
        <v>15</v>
      </c>
      <c r="F279" s="22"/>
      <c r="G279" s="22">
        <f t="shared" si="4"/>
        <v>0</v>
      </c>
      <c r="H279" s="28" t="str">
        <f>+INDEX(Tabelle1[[Type]:[Basic equipment]],MATCH(Tabelle35[[#This Row],[Equipment]],Tabelle1[Item],0),6)</f>
        <v>-</v>
      </c>
    </row>
    <row r="280" spans="1:8" s="25" customFormat="1" ht="12.5">
      <c r="A280" s="23" t="s">
        <v>61</v>
      </c>
      <c r="B280" s="24" t="s">
        <v>35</v>
      </c>
      <c r="C280" s="24" t="str">
        <f>+INDEX(Tabelle1[[Type]:[Caps]],MATCH(Tabelle35[[#This Row],[Equipment]],Tabelle1[Item],0),1)</f>
        <v>Rifle</v>
      </c>
      <c r="D280" s="50" t="s">
        <v>67</v>
      </c>
      <c r="E280" s="21">
        <f>+INDEX(Tabelle1[[Type]:[Caps]],MATCH(Tabelle35[[#This Row],[Equipment]],Tabelle1[Item],0),3)</f>
        <v>14</v>
      </c>
      <c r="F280" s="22"/>
      <c r="G280" s="22">
        <f t="shared" si="4"/>
        <v>0</v>
      </c>
      <c r="H280" s="28" t="str">
        <f>+INDEX(Tabelle1[[Type]:[Basic equipment]],MATCH(Tabelle35[[#This Row],[Equipment]],Tabelle1[Item],0),6)</f>
        <v>-</v>
      </c>
    </row>
    <row r="281" spans="1:8" s="25" customFormat="1" ht="12.5">
      <c r="A281" s="23" t="s">
        <v>61</v>
      </c>
      <c r="B281" s="24" t="s">
        <v>35</v>
      </c>
      <c r="C281" s="24" t="str">
        <f>+INDEX(Tabelle1[[Type]:[Caps]],MATCH(Tabelle35[[#This Row],[Equipment]],Tabelle1[Item],0),1)</f>
        <v>Heavy Weapon</v>
      </c>
      <c r="D281" s="50" t="s">
        <v>334</v>
      </c>
      <c r="E281" s="21">
        <f>+INDEX(Tabelle1[[Type]:[Caps]],MATCH(Tabelle35[[#This Row],[Equipment]],Tabelle1[Item],0),3)</f>
        <v>14</v>
      </c>
      <c r="F281" s="22"/>
      <c r="G281" s="22">
        <f t="shared" si="4"/>
        <v>0</v>
      </c>
      <c r="H281" s="28" t="str">
        <f>+INDEX(Tabelle1[[Type]:[Basic equipment]],MATCH(Tabelle35[[#This Row],[Equipment]],Tabelle1[Item],0),6)</f>
        <v>-</v>
      </c>
    </row>
    <row r="282" spans="1:8" s="12" customFormat="1" ht="12.5">
      <c r="A282" s="23" t="s">
        <v>61</v>
      </c>
      <c r="B282" s="24" t="s">
        <v>35</v>
      </c>
      <c r="C282" s="24" t="str">
        <f>+INDEX(Tabelle1[[Type]:[Caps]],MATCH(Tabelle35[[#This Row],[Equipment]],Tabelle1[Item],0),1)</f>
        <v>Rifle</v>
      </c>
      <c r="D282" s="50" t="s">
        <v>133</v>
      </c>
      <c r="E282" s="21">
        <f>+INDEX(Tabelle1[[Type]:[Caps]],MATCH(Tabelle35[[#This Row],[Equipment]],Tabelle1[Item],0),3)</f>
        <v>12</v>
      </c>
      <c r="F282" s="22"/>
      <c r="G282" s="22">
        <f>+F282*E282</f>
        <v>0</v>
      </c>
      <c r="H282" s="28" t="str">
        <f>+INDEX(Tabelle1[[Type]:[Basic equipment]],MATCH(Tabelle35[[#This Row],[Equipment]],Tabelle1[Item],0),6)</f>
        <v>-</v>
      </c>
    </row>
    <row r="283" spans="1:8" s="25" customFormat="1" ht="12.5">
      <c r="A283" s="23" t="s">
        <v>61</v>
      </c>
      <c r="B283" s="24" t="s">
        <v>35</v>
      </c>
      <c r="C283" s="24" t="str">
        <f>+INDEX(Tabelle1[[Type]:[Caps]],MATCH(Tabelle35[[#This Row],[Equipment]],Tabelle1[Item],0),1)</f>
        <v>Melee</v>
      </c>
      <c r="D283" s="50" t="s">
        <v>19</v>
      </c>
      <c r="E283" s="21">
        <f>+INDEX(Tabelle1[[Type]:[Caps]],MATCH(Tabelle35[[#This Row],[Equipment]],Tabelle1[Item],0),3)</f>
        <v>12</v>
      </c>
      <c r="F283" s="22"/>
      <c r="G283" s="22">
        <f>+F283*E283</f>
        <v>0</v>
      </c>
      <c r="H283" s="28" t="str">
        <f>+INDEX(Tabelle1[[Type]:[Basic equipment]],MATCH(Tabelle35[[#This Row],[Equipment]],Tabelle1[Item],0),6)</f>
        <v>-</v>
      </c>
    </row>
    <row r="284" spans="1:8" s="25" customFormat="1" ht="12.5">
      <c r="A284" s="23" t="s">
        <v>61</v>
      </c>
      <c r="B284" s="24" t="s">
        <v>35</v>
      </c>
      <c r="C284" s="24" t="str">
        <f>+INDEX(Tabelle1[[Type]:[Caps]],MATCH(Tabelle35[[#This Row],[Equipment]],Tabelle1[Item],0),1)</f>
        <v>Melee</v>
      </c>
      <c r="D284" s="50" t="s">
        <v>14</v>
      </c>
      <c r="E284" s="21">
        <f>+INDEX(Tabelle1[[Type]:[Caps]],MATCH(Tabelle35[[#This Row],[Equipment]],Tabelle1[Item],0),3)</f>
        <v>12</v>
      </c>
      <c r="F284" s="22"/>
      <c r="G284" s="22">
        <f>+F284*E284</f>
        <v>0</v>
      </c>
      <c r="H284" s="28" t="str">
        <f>+INDEX(Tabelle1[[Type]:[Basic equipment]],MATCH(Tabelle35[[#This Row],[Equipment]],Tabelle1[Item],0),6)</f>
        <v>-</v>
      </c>
    </row>
    <row r="285" spans="1:8" s="25" customFormat="1" ht="12.5">
      <c r="A285" s="23" t="s">
        <v>61</v>
      </c>
      <c r="B285" s="24" t="s">
        <v>35</v>
      </c>
      <c r="C285" s="24" t="str">
        <f>+INDEX(Tabelle1[[Type]:[Caps]],MATCH(Tabelle35[[#This Row],[Equipment]],Tabelle1[Item],0),1)</f>
        <v>Melee</v>
      </c>
      <c r="D285" s="50" t="s">
        <v>18</v>
      </c>
      <c r="E285" s="21">
        <f>+INDEX(Tabelle1[[Type]:[Caps]],MATCH(Tabelle35[[#This Row],[Equipment]],Tabelle1[Item],0),3)</f>
        <v>12</v>
      </c>
      <c r="F285" s="22"/>
      <c r="G285" s="22">
        <f t="shared" si="4"/>
        <v>0</v>
      </c>
      <c r="H285" s="28" t="str">
        <f>+INDEX(Tabelle1[[Type]:[Basic equipment]],MATCH(Tabelle35[[#This Row],[Equipment]],Tabelle1[Item],0),6)</f>
        <v>-</v>
      </c>
    </row>
    <row r="286" spans="1:8" s="25" customFormat="1" ht="12.5">
      <c r="A286" s="23" t="s">
        <v>61</v>
      </c>
      <c r="B286" s="24" t="s">
        <v>35</v>
      </c>
      <c r="C286" s="24" t="str">
        <f>+INDEX(Tabelle1[[Type]:[Caps]],MATCH(Tabelle35[[#This Row],[Equipment]],Tabelle1[Item],0),1)</f>
        <v>Rifle</v>
      </c>
      <c r="D286" s="50" t="s">
        <v>335</v>
      </c>
      <c r="E286" s="21">
        <f>+INDEX(Tabelle1[[Type]:[Caps]],MATCH(Tabelle35[[#This Row],[Equipment]],Tabelle1[Item],0),3)</f>
        <v>11</v>
      </c>
      <c r="F286" s="22"/>
      <c r="G286" s="22">
        <f>+F286*E286</f>
        <v>0</v>
      </c>
      <c r="H286" s="28" t="str">
        <f>+INDEX(Tabelle1[[Type]:[Basic equipment]],MATCH(Tabelle35[[#This Row],[Equipment]],Tabelle1[Item],0),6)</f>
        <v>-</v>
      </c>
    </row>
    <row r="287" spans="1:8" s="25" customFormat="1" ht="12.5">
      <c r="A287" s="23" t="s">
        <v>61</v>
      </c>
      <c r="B287" s="24" t="s">
        <v>35</v>
      </c>
      <c r="C287" s="24" t="str">
        <f>+INDEX(Tabelle1[[Type]:[Caps]],MATCH(Tabelle35[[#This Row],[Equipment]],Tabelle1[Item],0),1)</f>
        <v>Rifle</v>
      </c>
      <c r="D287" s="50" t="s">
        <v>51</v>
      </c>
      <c r="E287" s="21">
        <f>+INDEX(Tabelle1[[Type]:[Caps]],MATCH(Tabelle35[[#This Row],[Equipment]],Tabelle1[Item],0),3)</f>
        <v>14</v>
      </c>
      <c r="F287" s="22"/>
      <c r="G287" s="22">
        <f t="shared" si="4"/>
        <v>0</v>
      </c>
      <c r="H287" s="28" t="str">
        <f>+INDEX(Tabelle1[[Type]:[Basic equipment]],MATCH(Tabelle35[[#This Row],[Equipment]],Tabelle1[Item],0),6)</f>
        <v>-</v>
      </c>
    </row>
    <row r="288" spans="1:8" s="25" customFormat="1" ht="12.5">
      <c r="A288" s="23" t="s">
        <v>61</v>
      </c>
      <c r="B288" s="24" t="s">
        <v>35</v>
      </c>
      <c r="C288" s="24" t="str">
        <f>+INDEX(Tabelle1[[Type]:[Caps]],MATCH(Tabelle35[[#This Row],[Equipment]],Tabelle1[Item],0),1)</f>
        <v>Rifle</v>
      </c>
      <c r="D288" s="50" t="s">
        <v>300</v>
      </c>
      <c r="E288" s="21">
        <f>+INDEX(Tabelle1[[Type]:[Caps]],MATCH(Tabelle35[[#This Row],[Equipment]],Tabelle1[Item],0),3)</f>
        <v>10</v>
      </c>
      <c r="F288" s="22"/>
      <c r="G288" s="22">
        <f t="shared" si="4"/>
        <v>0</v>
      </c>
      <c r="H288" s="28" t="str">
        <f>+INDEX(Tabelle1[[Type]:[Basic equipment]],MATCH(Tabelle35[[#This Row],[Equipment]],Tabelle1[Item],0),6)</f>
        <v>-</v>
      </c>
    </row>
    <row r="289" spans="1:8" s="25" customFormat="1" ht="12.5">
      <c r="A289" s="23" t="s">
        <v>61</v>
      </c>
      <c r="B289" s="24" t="s">
        <v>35</v>
      </c>
      <c r="C289" s="24" t="str">
        <f>+INDEX(Tabelle1[[Type]:[Caps]],MATCH(Tabelle35[[#This Row],[Equipment]],Tabelle1[Item],0),1)</f>
        <v>Rifle</v>
      </c>
      <c r="D289" s="50" t="s">
        <v>2</v>
      </c>
      <c r="E289" s="21">
        <f>+INDEX(Tabelle1[[Type]:[Caps]],MATCH(Tabelle35[[#This Row],[Equipment]],Tabelle1[Item],0),3)</f>
        <v>10</v>
      </c>
      <c r="F289" s="22"/>
      <c r="G289" s="22">
        <f t="shared" si="4"/>
        <v>0</v>
      </c>
      <c r="H289" s="28" t="str">
        <f>+INDEX(Tabelle1[[Type]:[Basic equipment]],MATCH(Tabelle35[[#This Row],[Equipment]],Tabelle1[Item],0),6)</f>
        <v>-</v>
      </c>
    </row>
    <row r="290" spans="1:8" s="25" customFormat="1" ht="12.5">
      <c r="A290" s="23" t="s">
        <v>61</v>
      </c>
      <c r="B290" s="24" t="s">
        <v>35</v>
      </c>
      <c r="C290" s="24" t="str">
        <f>+INDEX(Tabelle1[[Type]:[Caps]],MATCH(Tabelle35[[#This Row],[Equipment]],Tabelle1[Item],0),1)</f>
        <v>Mine</v>
      </c>
      <c r="D290" s="50" t="s">
        <v>255</v>
      </c>
      <c r="E290" s="21">
        <f>+INDEX(Tabelle1[[Type]:[Caps]],MATCH(Tabelle35[[#This Row],[Equipment]],Tabelle1[Item],0),3)</f>
        <v>5</v>
      </c>
      <c r="F290" s="22"/>
      <c r="G290" s="22">
        <f t="shared" si="4"/>
        <v>0</v>
      </c>
      <c r="H290" s="28" t="str">
        <f>+INDEX(Tabelle1[[Type]:[Basic equipment]],MATCH(Tabelle35[[#This Row],[Equipment]],Tabelle1[Item],0),6)</f>
        <v>-</v>
      </c>
    </row>
    <row r="291" spans="1:8" s="25" customFormat="1" ht="12.5">
      <c r="A291" s="23" t="s">
        <v>61</v>
      </c>
      <c r="B291" s="24" t="s">
        <v>35</v>
      </c>
      <c r="C291" s="24" t="str">
        <f>+INDEX(Tabelle1[[Type]:[Caps]],MATCH(Tabelle35[[#This Row],[Equipment]],Tabelle1[Item],0),1)</f>
        <v>Melee</v>
      </c>
      <c r="D291" s="50" t="s">
        <v>17</v>
      </c>
      <c r="E291" s="21">
        <f>+INDEX(Tabelle1[[Type]:[Caps]],MATCH(Tabelle35[[#This Row],[Equipment]],Tabelle1[Item],0),3)</f>
        <v>8</v>
      </c>
      <c r="F291" s="22"/>
      <c r="G291" s="22">
        <f t="shared" si="4"/>
        <v>0</v>
      </c>
      <c r="H291" s="28" t="str">
        <f>+INDEX(Tabelle1[[Type]:[Basic equipment]],MATCH(Tabelle35[[#This Row],[Equipment]],Tabelle1[Item],0),6)</f>
        <v>-</v>
      </c>
    </row>
    <row r="292" spans="1:8" s="25" customFormat="1" ht="12.5">
      <c r="A292" s="23" t="s">
        <v>61</v>
      </c>
      <c r="B292" s="24" t="s">
        <v>35</v>
      </c>
      <c r="C292" s="24" t="str">
        <f>+INDEX(Tabelle1[[Type]:[Caps]],MATCH(Tabelle35[[#This Row],[Equipment]],Tabelle1[Item],0),1)</f>
        <v>Rifle</v>
      </c>
      <c r="D292" s="50" t="s">
        <v>20</v>
      </c>
      <c r="E292" s="21">
        <f>+INDEX(Tabelle1[[Type]:[Caps]],MATCH(Tabelle35[[#This Row],[Equipment]],Tabelle1[Item],0),3)</f>
        <v>8</v>
      </c>
      <c r="F292" s="22"/>
      <c r="G292" s="22">
        <f t="shared" si="4"/>
        <v>0</v>
      </c>
      <c r="H292" s="28" t="str">
        <f>+INDEX(Tabelle1[[Type]:[Basic equipment]],MATCH(Tabelle35[[#This Row],[Equipment]],Tabelle1[Item],0),6)</f>
        <v>-</v>
      </c>
    </row>
    <row r="293" spans="1:8" s="25" customFormat="1" ht="12.5">
      <c r="A293" s="23" t="s">
        <v>61</v>
      </c>
      <c r="B293" s="24" t="s">
        <v>35</v>
      </c>
      <c r="C293" s="24" t="str">
        <f>+INDEX(Tabelle1[[Type]:[Caps]],MATCH(Tabelle35[[#This Row],[Equipment]],Tabelle1[Item],0),1)</f>
        <v>Melee</v>
      </c>
      <c r="D293" s="24" t="s">
        <v>24</v>
      </c>
      <c r="E293" s="21">
        <f>+INDEX(Tabelle1[[Type]:[Caps]],MATCH(Tabelle35[[#This Row],[Equipment]],Tabelle1[Item],0),3)</f>
        <v>10</v>
      </c>
      <c r="F293" s="22"/>
      <c r="G293" s="22">
        <f t="shared" si="4"/>
        <v>0</v>
      </c>
      <c r="H293" s="28" t="str">
        <f>+INDEX(Tabelle1[[Type]:[Basic equipment]],MATCH(Tabelle35[[#This Row],[Equipment]],Tabelle1[Item],0),6)</f>
        <v>-</v>
      </c>
    </row>
    <row r="294" spans="1:8" s="25" customFormat="1" ht="12.5">
      <c r="A294" s="23" t="s">
        <v>61</v>
      </c>
      <c r="B294" s="24" t="s">
        <v>35</v>
      </c>
      <c r="C294" s="24" t="str">
        <f>+INDEX(Tabelle1[[Type]:[Caps]],MATCH(Tabelle35[[#This Row],[Equipment]],Tabelle1[Item],0),1)</f>
        <v>Thrown Weapon</v>
      </c>
      <c r="D294" s="50" t="s">
        <v>89</v>
      </c>
      <c r="E294" s="21">
        <f>+INDEX(Tabelle1[[Type]:[Caps]],MATCH(Tabelle35[[#This Row],[Equipment]],Tabelle1[Item],0),3)</f>
        <v>7</v>
      </c>
      <c r="F294" s="22"/>
      <c r="G294" s="22">
        <f t="shared" si="4"/>
        <v>0</v>
      </c>
      <c r="H294" s="28" t="str">
        <f>+INDEX(Tabelle1[[Type]:[Basic equipment]],MATCH(Tabelle35[[#This Row],[Equipment]],Tabelle1[Item],0),6)</f>
        <v>-</v>
      </c>
    </row>
    <row r="295" spans="1:8" s="25" customFormat="1" ht="12.5">
      <c r="A295" s="23" t="s">
        <v>61</v>
      </c>
      <c r="B295" s="24" t="s">
        <v>35</v>
      </c>
      <c r="C295" s="24" t="str">
        <f>+INDEX(Tabelle1[[Type]:[Caps]],MATCH(Tabelle35[[#This Row],[Equipment]],Tabelle1[Item],0),1)</f>
        <v>Pistol</v>
      </c>
      <c r="D295" s="50" t="s">
        <v>84</v>
      </c>
      <c r="E295" s="21">
        <f>+INDEX(Tabelle1[[Type]:[Caps]],MATCH(Tabelle35[[#This Row],[Equipment]],Tabelle1[Item],0),3)</f>
        <v>7</v>
      </c>
      <c r="F295" s="22"/>
      <c r="G295" s="22">
        <f t="shared" si="4"/>
        <v>0</v>
      </c>
      <c r="H295" s="28" t="str">
        <f>+INDEX(Tabelle1[[Type]:[Basic equipment]],MATCH(Tabelle35[[#This Row],[Equipment]],Tabelle1[Item],0),6)</f>
        <v>-</v>
      </c>
    </row>
    <row r="296" spans="1:8" s="25" customFormat="1" ht="12.5">
      <c r="A296" s="23" t="s">
        <v>61</v>
      </c>
      <c r="B296" s="24" t="s">
        <v>35</v>
      </c>
      <c r="C296" s="24" t="str">
        <f>+INDEX(Tabelle1[[Type]:[Caps]],MATCH(Tabelle35[[#This Row],[Equipment]],Tabelle1[Item],0),1)</f>
        <v>Melee</v>
      </c>
      <c r="D296" s="50" t="s">
        <v>81</v>
      </c>
      <c r="E296" s="21">
        <f>+INDEX(Tabelle1[[Type]:[Caps]],MATCH(Tabelle35[[#This Row],[Equipment]],Tabelle1[Item],0),3)</f>
        <v>6</v>
      </c>
      <c r="F296" s="22"/>
      <c r="G296" s="22">
        <f t="shared" si="4"/>
        <v>0</v>
      </c>
      <c r="H296" s="28" t="str">
        <f>+INDEX(Tabelle1[[Type]:[Basic equipment]],MATCH(Tabelle35[[#This Row],[Equipment]],Tabelle1[Item],0),6)</f>
        <v>-</v>
      </c>
    </row>
    <row r="297" spans="1:8" s="25" customFormat="1" ht="12.5">
      <c r="A297" s="23" t="s">
        <v>61</v>
      </c>
      <c r="B297" s="24" t="s">
        <v>35</v>
      </c>
      <c r="C297" s="24" t="str">
        <f>+INDEX(Tabelle1[[Type]:[Caps]],MATCH(Tabelle35[[#This Row],[Equipment]],Tabelle1[Item],0),1)</f>
        <v>Melee</v>
      </c>
      <c r="D297" s="50" t="s">
        <v>254</v>
      </c>
      <c r="E297" s="21">
        <f>+INDEX(Tabelle1[[Type]:[Caps]],MATCH(Tabelle35[[#This Row],[Equipment]],Tabelle1[Item],0),3)</f>
        <v>6</v>
      </c>
      <c r="F297" s="22"/>
      <c r="G297" s="22">
        <f t="shared" si="4"/>
        <v>0</v>
      </c>
      <c r="H297" s="28" t="str">
        <f>+INDEX(Tabelle1[[Type]:[Basic equipment]],MATCH(Tabelle35[[#This Row],[Equipment]],Tabelle1[Item],0),6)</f>
        <v>-</v>
      </c>
    </row>
    <row r="298" spans="1:8" s="25" customFormat="1" ht="12.5">
      <c r="A298" s="23" t="s">
        <v>61</v>
      </c>
      <c r="B298" s="24" t="s">
        <v>35</v>
      </c>
      <c r="C298" s="24" t="str">
        <f>+INDEX(Tabelle1[[Type]:[Caps]],MATCH(Tabelle35[[#This Row],[Equipment]],Tabelle1[Item],0),1)</f>
        <v>Pistol</v>
      </c>
      <c r="D298" s="50" t="s">
        <v>34</v>
      </c>
      <c r="E298" s="21">
        <f>+INDEX(Tabelle1[[Type]:[Caps]],MATCH(Tabelle35[[#This Row],[Equipment]],Tabelle1[Item],0),3)</f>
        <v>6</v>
      </c>
      <c r="F298" s="22"/>
      <c r="G298" s="22">
        <f t="shared" si="4"/>
        <v>0</v>
      </c>
      <c r="H298" s="28" t="str">
        <f>+INDEX(Tabelle1[[Type]:[Basic equipment]],MATCH(Tabelle35[[#This Row],[Equipment]],Tabelle1[Item],0),6)</f>
        <v>-</v>
      </c>
    </row>
    <row r="299" spans="1:8" s="25" customFormat="1" ht="12.5">
      <c r="A299" s="23" t="s">
        <v>61</v>
      </c>
      <c r="B299" s="24" t="s">
        <v>35</v>
      </c>
      <c r="C299" s="24" t="str">
        <f>+INDEX(Tabelle1[[Type]:[Caps]],MATCH(Tabelle35[[#This Row],[Equipment]],Tabelle1[Item],0),1)</f>
        <v>Pistol</v>
      </c>
      <c r="D299" s="50" t="s">
        <v>299</v>
      </c>
      <c r="E299" s="21">
        <f>+INDEX(Tabelle1[[Type]:[Caps]],MATCH(Tabelle35[[#This Row],[Equipment]],Tabelle1[Item],0),3)</f>
        <v>6</v>
      </c>
      <c r="F299" s="22"/>
      <c r="G299" s="22">
        <f t="shared" si="4"/>
        <v>0</v>
      </c>
      <c r="H299" s="28" t="str">
        <f>+INDEX(Tabelle1[[Type]:[Basic equipment]],MATCH(Tabelle35[[#This Row],[Equipment]],Tabelle1[Item],0),6)</f>
        <v>-</v>
      </c>
    </row>
    <row r="300" spans="1:8" s="25" customFormat="1" ht="12.5">
      <c r="A300" s="23" t="s">
        <v>61</v>
      </c>
      <c r="B300" s="24" t="s">
        <v>35</v>
      </c>
      <c r="C300" s="24" t="str">
        <f>+INDEX(Tabelle1[[Type]:[Caps]],MATCH(Tabelle35[[#This Row],[Equipment]],Tabelle1[Item],0),1)</f>
        <v>Pistol</v>
      </c>
      <c r="D300" s="50" t="s">
        <v>103</v>
      </c>
      <c r="E300" s="21">
        <f>+INDEX(Tabelle1[[Type]:[Caps]],MATCH(Tabelle35[[#This Row],[Equipment]],Tabelle1[Item],0),3)</f>
        <v>9</v>
      </c>
      <c r="F300" s="22"/>
      <c r="G300" s="22">
        <f t="shared" si="4"/>
        <v>0</v>
      </c>
      <c r="H300" s="28" t="str">
        <f>+INDEX(Tabelle1[[Type]:[Basic equipment]],MATCH(Tabelle35[[#This Row],[Equipment]],Tabelle1[Item],0),6)</f>
        <v>-</v>
      </c>
    </row>
    <row r="301" spans="1:8" s="12" customFormat="1" ht="12.5">
      <c r="A301" s="23" t="s">
        <v>61</v>
      </c>
      <c r="B301" s="24" t="s">
        <v>35</v>
      </c>
      <c r="C301" s="24" t="str">
        <f>+INDEX(Tabelle1[[Type]:[Caps]],MATCH(Tabelle35[[#This Row],[Equipment]],Tabelle1[Item],0),1)</f>
        <v>Thrown Weapon</v>
      </c>
      <c r="D301" s="50" t="s">
        <v>100</v>
      </c>
      <c r="E301" s="21">
        <f>+INDEX(Tabelle1[[Type]:[Caps]],MATCH(Tabelle35[[#This Row],[Equipment]],Tabelle1[Item],0),3)</f>
        <v>6</v>
      </c>
      <c r="F301" s="22"/>
      <c r="G301" s="22">
        <f t="shared" si="4"/>
        <v>0</v>
      </c>
      <c r="H301" s="28" t="str">
        <f>+INDEX(Tabelle1[[Type]:[Basic equipment]],MATCH(Tabelle35[[#This Row],[Equipment]],Tabelle1[Item],0),6)</f>
        <v>-</v>
      </c>
    </row>
    <row r="302" spans="1:8" s="12" customFormat="1" ht="12.5">
      <c r="A302" s="23" t="s">
        <v>61</v>
      </c>
      <c r="B302" s="24" t="s">
        <v>35</v>
      </c>
      <c r="C302" s="24" t="str">
        <f>+INDEX(Tabelle1[[Type]:[Caps]],MATCH(Tabelle35[[#This Row],[Equipment]],Tabelle1[Item],0),1)</f>
        <v>Thrown Weapon</v>
      </c>
      <c r="D302" s="50" t="s">
        <v>257</v>
      </c>
      <c r="E302" s="21">
        <f>+INDEX(Tabelle1[[Type]:[Caps]],MATCH(Tabelle35[[#This Row],[Equipment]],Tabelle1[Item],0),3)</f>
        <v>4</v>
      </c>
      <c r="F302" s="22"/>
      <c r="G302" s="22">
        <f>+F302*E302</f>
        <v>0</v>
      </c>
      <c r="H302" s="28" t="str">
        <f>+INDEX(Tabelle1[[Type]:[Basic equipment]],MATCH(Tabelle35[[#This Row],[Equipment]],Tabelle1[Item],0),6)</f>
        <v>-</v>
      </c>
    </row>
    <row r="303" spans="1:8" s="12" customFormat="1" ht="12.5">
      <c r="A303" s="23" t="s">
        <v>61</v>
      </c>
      <c r="B303" s="24" t="s">
        <v>35</v>
      </c>
      <c r="C303" s="24" t="str">
        <f>+INDEX(Tabelle1[[Type]:[Caps]],MATCH(Tabelle35[[#This Row],[Equipment]],Tabelle1[Item],0),1)</f>
        <v>Pistol</v>
      </c>
      <c r="D303" s="50" t="s">
        <v>86</v>
      </c>
      <c r="E303" s="21">
        <f>+INDEX(Tabelle1[[Type]:[Caps]],MATCH(Tabelle35[[#This Row],[Equipment]],Tabelle1[Item],0),3)</f>
        <v>3</v>
      </c>
      <c r="F303" s="22"/>
      <c r="G303" s="22">
        <f>+F303*E303</f>
        <v>0</v>
      </c>
      <c r="H303" s="28" t="str">
        <f>+INDEX(Tabelle1[[Type]:[Basic equipment]],MATCH(Tabelle35[[#This Row],[Equipment]],Tabelle1[Item],0),6)</f>
        <v>-</v>
      </c>
    </row>
    <row r="304" spans="1:8" s="12" customFormat="1" ht="12.5">
      <c r="A304" s="23" t="s">
        <v>61</v>
      </c>
      <c r="B304" s="24" t="s">
        <v>35</v>
      </c>
      <c r="C304" s="24" t="str">
        <f>+INDEX(Tabelle1[[Type]:[Caps]],MATCH(Tabelle35[[#This Row],[Equipment]],Tabelle1[Item],0),1)</f>
        <v>Melee</v>
      </c>
      <c r="D304" s="24" t="s">
        <v>381</v>
      </c>
      <c r="E304" s="22">
        <f>+INDEX(Tabelle1[[Type]:[Caps]],MATCH(Tabelle35[[#This Row],[Equipment]],Tabelle1[Item],0),3)</f>
        <v>2</v>
      </c>
      <c r="F304" s="22"/>
      <c r="G304" s="22">
        <f t="shared" si="4"/>
        <v>0</v>
      </c>
      <c r="H304" s="79" t="str">
        <f>+INDEX(Tabelle1[[Type]:[Basic equipment]],MATCH(Tabelle35[[#This Row],[Equipment]],Tabelle1[Item],0),6)</f>
        <v>-</v>
      </c>
    </row>
    <row r="305" spans="1:8" s="12" customFormat="1" ht="12.5">
      <c r="A305" s="23" t="s">
        <v>61</v>
      </c>
      <c r="B305" s="24" t="s">
        <v>35</v>
      </c>
      <c r="C305" s="24" t="str">
        <f>+INDEX(Tabelle1[[Type]:[Caps]],MATCH(Tabelle35[[#This Row],[Equipment]],Tabelle1[Item],0),1)</f>
        <v>Melee</v>
      </c>
      <c r="D305" s="50" t="s">
        <v>69</v>
      </c>
      <c r="E305" s="21">
        <f>+INDEX(Tabelle1[[Type]:[Caps]],MATCH(Tabelle35[[#This Row],[Equipment]],Tabelle1[Item],0),3)</f>
        <v>2</v>
      </c>
      <c r="F305" s="22"/>
      <c r="G305" s="22">
        <f t="shared" si="4"/>
        <v>0</v>
      </c>
      <c r="H305" s="28" t="str">
        <f>+INDEX(Tabelle1[[Type]:[Basic equipment]],MATCH(Tabelle35[[#This Row],[Equipment]],Tabelle1[Item],0),6)</f>
        <v>-</v>
      </c>
    </row>
    <row r="306" spans="1:8" s="12" customFormat="1" ht="12.5">
      <c r="A306" s="23" t="s">
        <v>61</v>
      </c>
      <c r="B306" s="24" t="s">
        <v>35</v>
      </c>
      <c r="C306" s="24" t="str">
        <f>+INDEX(Tabelle1[[Type]:[Caps]],MATCH(Tabelle35[[#This Row],[Equipment]],Tabelle1[Item],0),1)</f>
        <v>Melee</v>
      </c>
      <c r="D306" s="50" t="s">
        <v>13</v>
      </c>
      <c r="E306" s="21">
        <f>+INDEX(Tabelle1[[Type]:[Caps]],MATCH(Tabelle35[[#This Row],[Equipment]],Tabelle1[Item],0),3)</f>
        <v>2</v>
      </c>
      <c r="F306" s="22"/>
      <c r="G306" s="22">
        <f t="shared" si="4"/>
        <v>0</v>
      </c>
      <c r="H306" s="28" t="str">
        <f>+INDEX(Tabelle1[[Type]:[Basic equipment]],MATCH(Tabelle35[[#This Row],[Equipment]],Tabelle1[Item],0),6)</f>
        <v>-</v>
      </c>
    </row>
    <row r="307" spans="1:8" s="12" customFormat="1" ht="12.5">
      <c r="A307" s="23" t="s">
        <v>61</v>
      </c>
      <c r="B307" s="24" t="s">
        <v>35</v>
      </c>
      <c r="C307" s="24" t="str">
        <f>+INDEX(Tabelle1[[Type]:[Caps]],MATCH(Tabelle35[[#This Row],[Equipment]],Tabelle1[Item],0),1)</f>
        <v>Pistol</v>
      </c>
      <c r="D307" s="50" t="s">
        <v>332</v>
      </c>
      <c r="E307" s="21">
        <f>+INDEX(Tabelle1[[Type]:[Caps]],MATCH(Tabelle35[[#This Row],[Equipment]],Tabelle1[Item],0),3)</f>
        <v>2</v>
      </c>
      <c r="F307" s="22"/>
      <c r="G307" s="22">
        <f t="shared" si="4"/>
        <v>0</v>
      </c>
      <c r="H307" s="28" t="str">
        <f>+INDEX(Tabelle1[[Type]:[Basic equipment]],MATCH(Tabelle35[[#This Row],[Equipment]],Tabelle1[Item],0),6)</f>
        <v>-</v>
      </c>
    </row>
    <row r="308" spans="1:8" s="12" customFormat="1" ht="14">
      <c r="A308" s="9" t="s">
        <v>61</v>
      </c>
      <c r="B308" s="10" t="s">
        <v>318</v>
      </c>
      <c r="C308" s="10" t="str">
        <f>+INDEX(Tabelle1[[Type]:[Caps]],MATCH(Tabelle35[[#This Row],[Equipment]],Tabelle1[Item],0),1)</f>
        <v>Unit</v>
      </c>
      <c r="D308" s="10" t="s">
        <v>318</v>
      </c>
      <c r="E308" s="29">
        <f>+INDEX(Tabelle1[[Type]:[Caps]],MATCH(Tabelle35[[#This Row],[Equipment]],Tabelle1[Item],0),3)</f>
        <v>85</v>
      </c>
      <c r="F308" s="11"/>
      <c r="G308" s="11">
        <f t="shared" si="4"/>
        <v>0</v>
      </c>
      <c r="H308" s="10" t="str">
        <f>+INDEX(Tabelle1[[Type]:[Basic equipment]],MATCH(Tabelle35[[#This Row],[Equipment]],Tabelle1[Item],0),6)</f>
        <v>-</v>
      </c>
    </row>
    <row r="309" spans="1:8" s="12" customFormat="1" ht="12.5">
      <c r="A309" s="23" t="s">
        <v>61</v>
      </c>
      <c r="B309" s="24" t="s">
        <v>318</v>
      </c>
      <c r="C309" s="24" t="str">
        <f>+INDEX(Tabelle1[[Type]:[Caps]],MATCH(Tabelle35[[#This Row],[Equipment]],Tabelle1[Item],0),1)</f>
        <v>Armor</v>
      </c>
      <c r="D309" s="24" t="s">
        <v>330</v>
      </c>
      <c r="E309" s="21">
        <f>+INDEX(Tabelle1[[Type]:[Caps]],MATCH(Tabelle35[[#This Row],[Equipment]],Tabelle1[Item],0),3)</f>
        <v>85</v>
      </c>
      <c r="F309" s="22"/>
      <c r="G309" s="22">
        <f t="shared" si="4"/>
        <v>0</v>
      </c>
      <c r="H309" s="28" t="str">
        <f>+INDEX(Tabelle1[[Type]:[Basic equipment]],MATCH(Tabelle35[[#This Row],[Equipment]],Tabelle1[Item],0),6)</f>
        <v>-</v>
      </c>
    </row>
    <row r="310" spans="1:8" s="12" customFormat="1" ht="12.5">
      <c r="A310" s="23" t="s">
        <v>61</v>
      </c>
      <c r="B310" s="24" t="s">
        <v>318</v>
      </c>
      <c r="C310" s="24" t="str">
        <f>+INDEX(Tabelle1[[Type]:[Caps]],MATCH(Tabelle35[[#This Row],[Equipment]],Tabelle1[Item],0),1)</f>
        <v>Armor</v>
      </c>
      <c r="D310" s="50" t="s">
        <v>36</v>
      </c>
      <c r="E310" s="21">
        <f>+INDEX(Tabelle1[[Type]:[Caps]],MATCH(Tabelle35[[#This Row],[Equipment]],Tabelle1[Item],0),3)</f>
        <v>72</v>
      </c>
      <c r="F310" s="22"/>
      <c r="G310" s="22">
        <f t="shared" si="4"/>
        <v>0</v>
      </c>
      <c r="H310" s="28" t="str">
        <f>+INDEX(Tabelle1[[Type]:[Basic equipment]],MATCH(Tabelle35[[#This Row],[Equipment]],Tabelle1[Item],0),6)</f>
        <v>-</v>
      </c>
    </row>
    <row r="311" spans="1:8" s="12" customFormat="1" ht="12.5">
      <c r="A311" s="23" t="s">
        <v>61</v>
      </c>
      <c r="B311" s="24" t="s">
        <v>318</v>
      </c>
      <c r="C311" s="24" t="str">
        <f>+INDEX(Tabelle1[[Type]:[Caps]],MATCH(Tabelle35[[#This Row],[Equipment]],Tabelle1[Item],0),1)</f>
        <v>Heroic</v>
      </c>
      <c r="D311" s="50" t="s">
        <v>1</v>
      </c>
      <c r="E311" s="21">
        <f>+INDEX(Tabelle1[[Type]:[Caps]],MATCH(Tabelle35[[#This Row],[Equipment]],Tabelle1[Item],0),3)</f>
        <v>60</v>
      </c>
      <c r="F311" s="22"/>
      <c r="G311" s="22">
        <f t="shared" si="4"/>
        <v>0</v>
      </c>
      <c r="H311" s="28" t="str">
        <f>+INDEX(Tabelle1[[Type]:[Basic equipment]],MATCH(Tabelle35[[#This Row],[Equipment]],Tabelle1[Item],0),6)</f>
        <v>-</v>
      </c>
    </row>
    <row r="312" spans="1:8" s="12" customFormat="1" ht="12.5">
      <c r="A312" s="23" t="s">
        <v>61</v>
      </c>
      <c r="B312" s="24" t="s">
        <v>318</v>
      </c>
      <c r="C312" s="24" t="str">
        <f>+INDEX(Tabelle1[[Type]:[Caps]],MATCH(Tabelle35[[#This Row],[Equipment]],Tabelle1[Item],0),1)</f>
        <v>Armor</v>
      </c>
      <c r="D312" s="50" t="s">
        <v>281</v>
      </c>
      <c r="E312" s="21">
        <f>+INDEX(Tabelle1[[Type]:[Caps]],MATCH(Tabelle35[[#This Row],[Equipment]],Tabelle1[Item],0),3)</f>
        <v>54</v>
      </c>
      <c r="F312" s="22"/>
      <c r="G312" s="22">
        <f t="shared" si="4"/>
        <v>0</v>
      </c>
      <c r="H312" s="28" t="str">
        <f>+INDEX(Tabelle1[[Type]:[Basic equipment]],MATCH(Tabelle35[[#This Row],[Equipment]],Tabelle1[Item],0),6)</f>
        <v>-</v>
      </c>
    </row>
    <row r="313" spans="1:8" s="12" customFormat="1" ht="12.5">
      <c r="A313" s="23" t="s">
        <v>61</v>
      </c>
      <c r="B313" s="24" t="s">
        <v>318</v>
      </c>
      <c r="C313" s="24" t="str">
        <f>+INDEX(Tabelle1[[Type]:[Caps]],MATCH(Tabelle35[[#This Row],[Equipment]],Tabelle1[Item],0),1)</f>
        <v>Rifle</v>
      </c>
      <c r="D313" s="50" t="s">
        <v>333</v>
      </c>
      <c r="E313" s="21">
        <f>+INDEX(Tabelle1[[Type]:[Caps]],MATCH(Tabelle35[[#This Row],[Equipment]],Tabelle1[Item],0),3)</f>
        <v>47</v>
      </c>
      <c r="F313" s="22"/>
      <c r="G313" s="22">
        <f>+F313*E313</f>
        <v>0</v>
      </c>
      <c r="H313" s="28" t="str">
        <f>+INDEX(Tabelle1[[Type]:[Basic equipment]],MATCH(Tabelle35[[#This Row],[Equipment]],Tabelle1[Item],0),6)</f>
        <v>-</v>
      </c>
    </row>
    <row r="314" spans="1:8" s="12" customFormat="1" ht="12.5">
      <c r="A314" s="23" t="s">
        <v>61</v>
      </c>
      <c r="B314" s="24" t="s">
        <v>318</v>
      </c>
      <c r="C314" s="24" t="str">
        <f>+INDEX(Tabelle1[[Type]:[Caps]],MATCH(Tabelle35[[#This Row],[Equipment]],Tabelle1[Item],0),1)</f>
        <v>Armor</v>
      </c>
      <c r="D314" s="50" t="s">
        <v>68</v>
      </c>
      <c r="E314" s="21">
        <f>+INDEX(Tabelle1[[Type]:[Caps]],MATCH(Tabelle35[[#This Row],[Equipment]],Tabelle1[Item],0),3)</f>
        <v>36</v>
      </c>
      <c r="F314" s="22"/>
      <c r="G314" s="22">
        <f t="shared" si="4"/>
        <v>0</v>
      </c>
      <c r="H314" s="28" t="str">
        <f>+INDEX(Tabelle1[[Type]:[Basic equipment]],MATCH(Tabelle35[[#This Row],[Equipment]],Tabelle1[Item],0),6)</f>
        <v>-</v>
      </c>
    </row>
    <row r="315" spans="1:8" s="12" customFormat="1" ht="12.5">
      <c r="A315" s="23" t="s">
        <v>61</v>
      </c>
      <c r="B315" s="24" t="s">
        <v>318</v>
      </c>
      <c r="C315" s="24" t="str">
        <f>+INDEX(Tabelle1[[Type]:[Caps]],MATCH(Tabelle35[[#This Row],[Equipment]],Tabelle1[Item],0),1)</f>
        <v>Heavy Weapon</v>
      </c>
      <c r="D315" s="50" t="s">
        <v>5</v>
      </c>
      <c r="E315" s="21">
        <f>+INDEX(Tabelle1[[Type]:[Caps]],MATCH(Tabelle35[[#This Row],[Equipment]],Tabelle1[Item],0),3)</f>
        <v>41</v>
      </c>
      <c r="F315" s="22"/>
      <c r="G315" s="22">
        <f>+F315*E315</f>
        <v>0</v>
      </c>
      <c r="H315" s="28" t="str">
        <f>+INDEX(Tabelle1[[Type]:[Basic equipment]],MATCH(Tabelle35[[#This Row],[Equipment]],Tabelle1[Item],0),6)</f>
        <v>-</v>
      </c>
    </row>
    <row r="316" spans="1:8" s="12" customFormat="1" ht="12.5">
      <c r="A316" s="23" t="s">
        <v>61</v>
      </c>
      <c r="B316" s="24" t="s">
        <v>318</v>
      </c>
      <c r="C316" s="24" t="str">
        <f>+INDEX(Tabelle1[[Type]:[Caps]],MATCH(Tabelle35[[#This Row],[Equipment]],Tabelle1[Item],0),1)</f>
        <v>Armor</v>
      </c>
      <c r="D316" s="50" t="s">
        <v>331</v>
      </c>
      <c r="E316" s="21">
        <f>+INDEX(Tabelle1[[Type]:[Caps]],MATCH(Tabelle35[[#This Row],[Equipment]],Tabelle1[Item],0),3)</f>
        <v>33</v>
      </c>
      <c r="F316" s="22"/>
      <c r="G316" s="22">
        <f t="shared" si="4"/>
        <v>0</v>
      </c>
      <c r="H316" s="28" t="str">
        <f>+INDEX(Tabelle1[[Type]:[Basic equipment]],MATCH(Tabelle35[[#This Row],[Equipment]],Tabelle1[Item],0),6)</f>
        <v>-</v>
      </c>
    </row>
    <row r="317" spans="1:8" s="12" customFormat="1" ht="12.5">
      <c r="A317" s="23" t="s">
        <v>61</v>
      </c>
      <c r="B317" s="24" t="s">
        <v>318</v>
      </c>
      <c r="C317" s="24" t="str">
        <f>+INDEX(Tabelle1[[Type]:[Caps]],MATCH(Tabelle35[[#This Row],[Equipment]],Tabelle1[Item],0),1)</f>
        <v>Heavy Weapon</v>
      </c>
      <c r="D317" s="50" t="s">
        <v>76</v>
      </c>
      <c r="E317" s="21">
        <f>+INDEX(Tabelle1[[Type]:[Caps]],MATCH(Tabelle35[[#This Row],[Equipment]],Tabelle1[Item],0),3)</f>
        <v>25</v>
      </c>
      <c r="F317" s="22"/>
      <c r="G317" s="22">
        <f t="shared" si="4"/>
        <v>0</v>
      </c>
      <c r="H317" s="28" t="str">
        <f>+INDEX(Tabelle1[[Type]:[Basic equipment]],MATCH(Tabelle35[[#This Row],[Equipment]],Tabelle1[Item],0),6)</f>
        <v>-</v>
      </c>
    </row>
    <row r="318" spans="1:8" s="12" customFormat="1" ht="12.5">
      <c r="A318" s="23" t="s">
        <v>61</v>
      </c>
      <c r="B318" s="24" t="s">
        <v>318</v>
      </c>
      <c r="C318" s="24" t="str">
        <f>+INDEX(Tabelle1[[Type]:[Caps]],MATCH(Tabelle35[[#This Row],[Equipment]],Tabelle1[Item],0),1)</f>
        <v>Rifle</v>
      </c>
      <c r="D318" s="50" t="s">
        <v>32</v>
      </c>
      <c r="E318" s="21">
        <f>+INDEX(Tabelle1[[Type]:[Caps]],MATCH(Tabelle35[[#This Row],[Equipment]],Tabelle1[Item],0),3)</f>
        <v>30</v>
      </c>
      <c r="F318" s="22"/>
      <c r="G318" s="22">
        <f t="shared" si="4"/>
        <v>0</v>
      </c>
      <c r="H318" s="28" t="str">
        <f>+INDEX(Tabelle1[[Type]:[Basic equipment]],MATCH(Tabelle35[[#This Row],[Equipment]],Tabelle1[Item],0),6)</f>
        <v>-</v>
      </c>
    </row>
    <row r="319" spans="1:8" s="12" customFormat="1" ht="12.5">
      <c r="A319" s="23" t="s">
        <v>61</v>
      </c>
      <c r="B319" s="24" t="s">
        <v>318</v>
      </c>
      <c r="C319" s="24" t="str">
        <f>+INDEX(Tabelle1[[Type]:[Caps]],MATCH(Tabelle35[[#This Row],[Equipment]],Tabelle1[Item],0),1)</f>
        <v>Heavy Weapon</v>
      </c>
      <c r="D319" s="50" t="s">
        <v>25</v>
      </c>
      <c r="E319" s="21">
        <f>+INDEX(Tabelle1[[Type]:[Caps]],MATCH(Tabelle35[[#This Row],[Equipment]],Tabelle1[Item],0),3)</f>
        <v>23</v>
      </c>
      <c r="F319" s="22"/>
      <c r="G319" s="22">
        <f t="shared" si="4"/>
        <v>0</v>
      </c>
      <c r="H319" s="28" t="str">
        <f>+INDEX(Tabelle1[[Type]:[Basic equipment]],MATCH(Tabelle35[[#This Row],[Equipment]],Tabelle1[Item],0),6)</f>
        <v>-</v>
      </c>
    </row>
    <row r="320" spans="1:8" s="12" customFormat="1" ht="12.5">
      <c r="A320" s="23" t="s">
        <v>61</v>
      </c>
      <c r="B320" s="24" t="s">
        <v>318</v>
      </c>
      <c r="C320" s="24" t="str">
        <f>+INDEX(Tabelle1[[Type]:[Caps]],MATCH(Tabelle35[[#This Row],[Equipment]],Tabelle1[Item],0),1)</f>
        <v>Melee</v>
      </c>
      <c r="D320" s="50" t="s">
        <v>27</v>
      </c>
      <c r="E320" s="21">
        <f>+INDEX(Tabelle1[[Type]:[Caps]],MATCH(Tabelle35[[#This Row],[Equipment]],Tabelle1[Item],0),3)</f>
        <v>30</v>
      </c>
      <c r="F320" s="22"/>
      <c r="G320" s="22">
        <f t="shared" si="4"/>
        <v>0</v>
      </c>
      <c r="H320" s="28" t="str">
        <f>+INDEX(Tabelle1[[Type]:[Basic equipment]],MATCH(Tabelle35[[#This Row],[Equipment]],Tabelle1[Item],0),6)</f>
        <v>-</v>
      </c>
    </row>
    <row r="321" spans="1:8" s="12" customFormat="1" ht="12.5">
      <c r="A321" s="23" t="s">
        <v>61</v>
      </c>
      <c r="B321" s="24" t="s">
        <v>318</v>
      </c>
      <c r="C321" s="24" t="str">
        <f>+INDEX(Tabelle1[[Type]:[Caps]],MATCH(Tabelle35[[#This Row],[Equipment]],Tabelle1[Item],0),1)</f>
        <v>Melee</v>
      </c>
      <c r="D321" s="50" t="s">
        <v>4</v>
      </c>
      <c r="E321" s="21">
        <f>+INDEX(Tabelle1[[Type]:[Caps]],MATCH(Tabelle35[[#This Row],[Equipment]],Tabelle1[Item],0),3)</f>
        <v>30</v>
      </c>
      <c r="F321" s="22"/>
      <c r="G321" s="22">
        <f t="shared" si="4"/>
        <v>0</v>
      </c>
      <c r="H321" s="28" t="str">
        <f>+INDEX(Tabelle1[[Type]:[Basic equipment]],MATCH(Tabelle35[[#This Row],[Equipment]],Tabelle1[Item],0),6)</f>
        <v>-</v>
      </c>
    </row>
    <row r="322" spans="1:8" s="12" customFormat="1" ht="12.5">
      <c r="A322" s="23" t="s">
        <v>61</v>
      </c>
      <c r="B322" s="24" t="s">
        <v>318</v>
      </c>
      <c r="C322" s="24" t="str">
        <f>+INDEX(Tabelle1[[Type]:[Caps]],MATCH(Tabelle35[[#This Row],[Equipment]],Tabelle1[Item],0),1)</f>
        <v>Rifle</v>
      </c>
      <c r="D322" s="50" t="s">
        <v>23</v>
      </c>
      <c r="E322" s="21">
        <f>+INDEX(Tabelle1[[Type]:[Caps]],MATCH(Tabelle35[[#This Row],[Equipment]],Tabelle1[Item],0),3)</f>
        <v>24</v>
      </c>
      <c r="F322" s="22"/>
      <c r="G322" s="22">
        <f t="shared" si="4"/>
        <v>0</v>
      </c>
      <c r="H322" s="28" t="str">
        <f>+INDEX(Tabelle1[[Type]:[Basic equipment]],MATCH(Tabelle35[[#This Row],[Equipment]],Tabelle1[Item],0),6)</f>
        <v>-</v>
      </c>
    </row>
    <row r="323" spans="1:8" s="12" customFormat="1" ht="12.5">
      <c r="A323" s="23" t="s">
        <v>61</v>
      </c>
      <c r="B323" s="24" t="s">
        <v>318</v>
      </c>
      <c r="C323" s="24" t="str">
        <f>+INDEX(Tabelle1[[Type]:[Caps]],MATCH(Tabelle35[[#This Row],[Equipment]],Tabelle1[Item],0),1)</f>
        <v>Pistol</v>
      </c>
      <c r="D323" s="50" t="s">
        <v>83</v>
      </c>
      <c r="E323" s="21">
        <f>+INDEX(Tabelle1[[Type]:[Caps]],MATCH(Tabelle35[[#This Row],[Equipment]],Tabelle1[Item],0),3)</f>
        <v>15</v>
      </c>
      <c r="F323" s="22"/>
      <c r="G323" s="22">
        <f t="shared" si="4"/>
        <v>0</v>
      </c>
      <c r="H323" s="28" t="str">
        <f>+INDEX(Tabelle1[[Type]:[Basic equipment]],MATCH(Tabelle35[[#This Row],[Equipment]],Tabelle1[Item],0),6)</f>
        <v>-</v>
      </c>
    </row>
    <row r="324" spans="1:8" s="12" customFormat="1" ht="12.5">
      <c r="A324" s="23" t="s">
        <v>61</v>
      </c>
      <c r="B324" s="24" t="s">
        <v>318</v>
      </c>
      <c r="C324" s="24" t="str">
        <f>+INDEX(Tabelle1[[Type]:[Caps]],MATCH(Tabelle35[[#This Row],[Equipment]],Tabelle1[Item],0),1)</f>
        <v>Melee</v>
      </c>
      <c r="D324" s="50" t="s">
        <v>101</v>
      </c>
      <c r="E324" s="21">
        <f>+INDEX(Tabelle1[[Type]:[Caps]],MATCH(Tabelle35[[#This Row],[Equipment]],Tabelle1[Item],0),3)</f>
        <v>21</v>
      </c>
      <c r="F324" s="22"/>
      <c r="G324" s="22">
        <f>+F324*E324</f>
        <v>0</v>
      </c>
      <c r="H324" s="28" t="str">
        <f>+INDEX(Tabelle1[[Type]:[Basic equipment]],MATCH(Tabelle35[[#This Row],[Equipment]],Tabelle1[Item],0),6)</f>
        <v>-</v>
      </c>
    </row>
    <row r="325" spans="1:8" s="12" customFormat="1" ht="12.5">
      <c r="A325" s="23" t="s">
        <v>61</v>
      </c>
      <c r="B325" s="24" t="s">
        <v>318</v>
      </c>
      <c r="C325" s="24" t="str">
        <f>+INDEX(Tabelle1[[Type]:[Caps]],MATCH(Tabelle35[[#This Row],[Equipment]],Tabelle1[Item],0),1)</f>
        <v>Mine</v>
      </c>
      <c r="D325" s="50" t="s">
        <v>312</v>
      </c>
      <c r="E325" s="21">
        <f>+INDEX(Tabelle1[[Type]:[Caps]],MATCH(Tabelle35[[#This Row],[Equipment]],Tabelle1[Item],0),3)</f>
        <v>10</v>
      </c>
      <c r="F325" s="22"/>
      <c r="G325" s="22">
        <f t="shared" si="4"/>
        <v>0</v>
      </c>
      <c r="H325" s="28" t="str">
        <f>+INDEX(Tabelle1[[Type]:[Basic equipment]],MATCH(Tabelle35[[#This Row],[Equipment]],Tabelle1[Item],0),6)</f>
        <v>-</v>
      </c>
    </row>
    <row r="326" spans="1:8" s="12" customFormat="1" ht="12.5">
      <c r="A326" s="23" t="s">
        <v>61</v>
      </c>
      <c r="B326" s="24" t="s">
        <v>318</v>
      </c>
      <c r="C326" s="24" t="str">
        <f>+INDEX(Tabelle1[[Type]:[Caps]],MATCH(Tabelle35[[#This Row],[Equipment]],Tabelle1[Item],0),1)</f>
        <v>Rifle</v>
      </c>
      <c r="D326" s="50" t="s">
        <v>54</v>
      </c>
      <c r="E326" s="21">
        <f>+INDEX(Tabelle1[[Type]:[Caps]],MATCH(Tabelle35[[#This Row],[Equipment]],Tabelle1[Item],0),3)</f>
        <v>20</v>
      </c>
      <c r="F326" s="22"/>
      <c r="G326" s="22">
        <f t="shared" si="4"/>
        <v>0</v>
      </c>
      <c r="H326" s="28" t="str">
        <f>+INDEX(Tabelle1[[Type]:[Basic equipment]],MATCH(Tabelle35[[#This Row],[Equipment]],Tabelle1[Item],0),6)</f>
        <v>-</v>
      </c>
    </row>
    <row r="327" spans="1:8" s="12" customFormat="1" ht="12.5">
      <c r="A327" s="23" t="s">
        <v>61</v>
      </c>
      <c r="B327" s="24" t="s">
        <v>318</v>
      </c>
      <c r="C327" s="24" t="str">
        <f>+INDEX(Tabelle1[[Type]:[Caps]],MATCH(Tabelle35[[#This Row],[Equipment]],Tabelle1[Item],0),1)</f>
        <v>Rifle</v>
      </c>
      <c r="D327" s="50" t="s">
        <v>336</v>
      </c>
      <c r="E327" s="21">
        <f>+INDEX(Tabelle1[[Type]:[Caps]],MATCH(Tabelle35[[#This Row],[Equipment]],Tabelle1[Item],0),3)</f>
        <v>20</v>
      </c>
      <c r="F327" s="22"/>
      <c r="G327" s="22">
        <f t="shared" si="4"/>
        <v>0</v>
      </c>
      <c r="H327" s="28" t="str">
        <f>+INDEX(Tabelle1[[Type]:[Basic equipment]],MATCH(Tabelle35[[#This Row],[Equipment]],Tabelle1[Item],0),6)</f>
        <v>-</v>
      </c>
    </row>
    <row r="328" spans="1:8" s="12" customFormat="1" ht="12.5">
      <c r="A328" s="23" t="s">
        <v>61</v>
      </c>
      <c r="B328" s="24" t="s">
        <v>318</v>
      </c>
      <c r="C328" s="24" t="str">
        <f>+INDEX(Tabelle1[[Type]:[Caps]],MATCH(Tabelle35[[#This Row],[Equipment]],Tabelle1[Item],0),1)</f>
        <v>Rifle</v>
      </c>
      <c r="D328" s="50" t="s">
        <v>302</v>
      </c>
      <c r="E328" s="21">
        <f>+INDEX(Tabelle1[[Type]:[Caps]],MATCH(Tabelle35[[#This Row],[Equipment]],Tabelle1[Item],0),3)</f>
        <v>17</v>
      </c>
      <c r="F328" s="22"/>
      <c r="G328" s="22">
        <f t="shared" si="4"/>
        <v>0</v>
      </c>
      <c r="H328" s="28" t="str">
        <f>+INDEX(Tabelle1[[Type]:[Basic equipment]],MATCH(Tabelle35[[#This Row],[Equipment]],Tabelle1[Item],0),6)</f>
        <v>-</v>
      </c>
    </row>
    <row r="329" spans="1:8" s="12" customFormat="1" ht="12.5">
      <c r="A329" s="23" t="s">
        <v>61</v>
      </c>
      <c r="B329" s="24" t="s">
        <v>318</v>
      </c>
      <c r="C329" s="24" t="str">
        <f>+INDEX(Tabelle1[[Type]:[Caps]],MATCH(Tabelle35[[#This Row],[Equipment]],Tabelle1[Item],0),1)</f>
        <v>Melee</v>
      </c>
      <c r="D329" s="50" t="s">
        <v>115</v>
      </c>
      <c r="E329" s="21">
        <f>+INDEX(Tabelle1[[Type]:[Caps]],MATCH(Tabelle35[[#This Row],[Equipment]],Tabelle1[Item],0),3)</f>
        <v>15</v>
      </c>
      <c r="F329" s="22"/>
      <c r="G329" s="22">
        <f t="shared" si="4"/>
        <v>0</v>
      </c>
      <c r="H329" s="28" t="str">
        <f>+INDEX(Tabelle1[[Type]:[Basic equipment]],MATCH(Tabelle35[[#This Row],[Equipment]],Tabelle1[Item],0),6)</f>
        <v>-</v>
      </c>
    </row>
    <row r="330" spans="1:8" s="12" customFormat="1" ht="12.5">
      <c r="A330" s="23" t="s">
        <v>61</v>
      </c>
      <c r="B330" s="24" t="s">
        <v>318</v>
      </c>
      <c r="C330" s="24" t="str">
        <f>+INDEX(Tabelle1[[Type]:[Caps]],MATCH(Tabelle35[[#This Row],[Equipment]],Tabelle1[Item],0),1)</f>
        <v>Armor</v>
      </c>
      <c r="D330" s="50" t="s">
        <v>282</v>
      </c>
      <c r="E330" s="21">
        <f>+INDEX(Tabelle1[[Type]:[Caps]],MATCH(Tabelle35[[#This Row],[Equipment]],Tabelle1[Item],0),3)</f>
        <v>15</v>
      </c>
      <c r="F330" s="22"/>
      <c r="G330" s="22">
        <f t="shared" si="4"/>
        <v>0</v>
      </c>
      <c r="H330" s="28" t="str">
        <f>+INDEX(Tabelle1[[Type]:[Basic equipment]],MATCH(Tabelle35[[#This Row],[Equipment]],Tabelle1[Item],0),6)</f>
        <v>-</v>
      </c>
    </row>
    <row r="331" spans="1:8" s="12" customFormat="1" ht="12.5">
      <c r="A331" s="23" t="s">
        <v>61</v>
      </c>
      <c r="B331" s="24" t="s">
        <v>318</v>
      </c>
      <c r="C331" s="24" t="str">
        <f>+INDEX(Tabelle1[[Type]:[Caps]],MATCH(Tabelle35[[#This Row],[Equipment]],Tabelle1[Item],0),1)</f>
        <v>Rifle</v>
      </c>
      <c r="D331" s="50" t="s">
        <v>67</v>
      </c>
      <c r="E331" s="21">
        <f>+INDEX(Tabelle1[[Type]:[Caps]],MATCH(Tabelle35[[#This Row],[Equipment]],Tabelle1[Item],0),3)</f>
        <v>14</v>
      </c>
      <c r="F331" s="22"/>
      <c r="G331" s="22">
        <f t="shared" si="4"/>
        <v>0</v>
      </c>
      <c r="H331" s="28" t="str">
        <f>+INDEX(Tabelle1[[Type]:[Basic equipment]],MATCH(Tabelle35[[#This Row],[Equipment]],Tabelle1[Item],0),6)</f>
        <v>-</v>
      </c>
    </row>
    <row r="332" spans="1:8" s="12" customFormat="1" ht="12.5">
      <c r="A332" s="23" t="s">
        <v>61</v>
      </c>
      <c r="B332" s="24" t="s">
        <v>318</v>
      </c>
      <c r="C332" s="24" t="str">
        <f>+INDEX(Tabelle1[[Type]:[Caps]],MATCH(Tabelle35[[#This Row],[Equipment]],Tabelle1[Item],0),1)</f>
        <v>Heavy Weapon</v>
      </c>
      <c r="D332" s="50" t="s">
        <v>334</v>
      </c>
      <c r="E332" s="21">
        <f>+INDEX(Tabelle1[[Type]:[Caps]],MATCH(Tabelle35[[#This Row],[Equipment]],Tabelle1[Item],0),3)</f>
        <v>14</v>
      </c>
      <c r="F332" s="22"/>
      <c r="G332" s="22">
        <f t="shared" si="4"/>
        <v>0</v>
      </c>
      <c r="H332" s="28" t="str">
        <f>+INDEX(Tabelle1[[Type]:[Basic equipment]],MATCH(Tabelle35[[#This Row],[Equipment]],Tabelle1[Item],0),6)</f>
        <v>-</v>
      </c>
    </row>
    <row r="333" spans="1:8" s="12" customFormat="1" ht="12.5">
      <c r="A333" s="23" t="s">
        <v>61</v>
      </c>
      <c r="B333" s="24" t="s">
        <v>318</v>
      </c>
      <c r="C333" s="24" t="str">
        <f>+INDEX(Tabelle1[[Type]:[Caps]],MATCH(Tabelle35[[#This Row],[Equipment]],Tabelle1[Item],0),1)</f>
        <v>Rifle</v>
      </c>
      <c r="D333" s="50" t="s">
        <v>133</v>
      </c>
      <c r="E333" s="21">
        <f>+INDEX(Tabelle1[[Type]:[Caps]],MATCH(Tabelle35[[#This Row],[Equipment]],Tabelle1[Item],0),3)</f>
        <v>12</v>
      </c>
      <c r="F333" s="22"/>
      <c r="G333" s="22">
        <f>+F333*E333</f>
        <v>0</v>
      </c>
      <c r="H333" s="28" t="str">
        <f>+INDEX(Tabelle1[[Type]:[Basic equipment]],MATCH(Tabelle35[[#This Row],[Equipment]],Tabelle1[Item],0),6)</f>
        <v>-</v>
      </c>
    </row>
    <row r="334" spans="1:8" s="12" customFormat="1" ht="12.5">
      <c r="A334" s="23" t="s">
        <v>61</v>
      </c>
      <c r="B334" s="24" t="s">
        <v>318</v>
      </c>
      <c r="C334" s="24" t="str">
        <f>+INDEX(Tabelle1[[Type]:[Caps]],MATCH(Tabelle35[[#This Row],[Equipment]],Tabelle1[Item],0),1)</f>
        <v>Melee</v>
      </c>
      <c r="D334" s="50" t="s">
        <v>14</v>
      </c>
      <c r="E334" s="21">
        <f>+INDEX(Tabelle1[[Type]:[Caps]],MATCH(Tabelle35[[#This Row],[Equipment]],Tabelle1[Item],0),3)</f>
        <v>12</v>
      </c>
      <c r="F334" s="22"/>
      <c r="G334" s="22">
        <f>+F334*E334</f>
        <v>0</v>
      </c>
      <c r="H334" s="28" t="str">
        <f>+INDEX(Tabelle1[[Type]:[Basic equipment]],MATCH(Tabelle35[[#This Row],[Equipment]],Tabelle1[Item],0),6)</f>
        <v>-</v>
      </c>
    </row>
    <row r="335" spans="1:8" s="12" customFormat="1" ht="12.5">
      <c r="A335" s="23" t="s">
        <v>61</v>
      </c>
      <c r="B335" s="24" t="s">
        <v>318</v>
      </c>
      <c r="C335" s="24" t="str">
        <f>+INDEX(Tabelle1[[Type]:[Caps]],MATCH(Tabelle35[[#This Row],[Equipment]],Tabelle1[Item],0),1)</f>
        <v>Melee</v>
      </c>
      <c r="D335" s="50" t="s">
        <v>19</v>
      </c>
      <c r="E335" s="21">
        <f>+INDEX(Tabelle1[[Type]:[Caps]],MATCH(Tabelle35[[#This Row],[Equipment]],Tabelle1[Item],0),3)</f>
        <v>12</v>
      </c>
      <c r="F335" s="22"/>
      <c r="G335" s="22">
        <f>+F335*E335</f>
        <v>0</v>
      </c>
      <c r="H335" s="28" t="str">
        <f>+INDEX(Tabelle1[[Type]:[Basic equipment]],MATCH(Tabelle35[[#This Row],[Equipment]],Tabelle1[Item],0),6)</f>
        <v>-</v>
      </c>
    </row>
    <row r="336" spans="1:8" s="12" customFormat="1" ht="12.5">
      <c r="A336" s="23" t="s">
        <v>61</v>
      </c>
      <c r="B336" s="24" t="s">
        <v>318</v>
      </c>
      <c r="C336" s="24" t="str">
        <f>+INDEX(Tabelle1[[Type]:[Caps]],MATCH(Tabelle35[[#This Row],[Equipment]],Tabelle1[Item],0),1)</f>
        <v>Melee</v>
      </c>
      <c r="D336" s="50" t="s">
        <v>18</v>
      </c>
      <c r="E336" s="21">
        <f>+INDEX(Tabelle1[[Type]:[Caps]],MATCH(Tabelle35[[#This Row],[Equipment]],Tabelle1[Item],0),3)</f>
        <v>12</v>
      </c>
      <c r="F336" s="22"/>
      <c r="G336" s="22">
        <f t="shared" si="4"/>
        <v>0</v>
      </c>
      <c r="H336" s="28" t="str">
        <f>+INDEX(Tabelle1[[Type]:[Basic equipment]],MATCH(Tabelle35[[#This Row],[Equipment]],Tabelle1[Item],0),6)</f>
        <v>-</v>
      </c>
    </row>
    <row r="337" spans="1:8" s="12" customFormat="1" ht="12.5">
      <c r="A337" s="23" t="s">
        <v>61</v>
      </c>
      <c r="B337" s="24" t="s">
        <v>318</v>
      </c>
      <c r="C337" s="24" t="str">
        <f>+INDEX(Tabelle1[[Type]:[Caps]],MATCH(Tabelle35[[#This Row],[Equipment]],Tabelle1[Item],0),1)</f>
        <v>Rifle</v>
      </c>
      <c r="D337" s="50" t="s">
        <v>335</v>
      </c>
      <c r="E337" s="21">
        <f>+INDEX(Tabelle1[[Type]:[Caps]],MATCH(Tabelle35[[#This Row],[Equipment]],Tabelle1[Item],0),3)</f>
        <v>11</v>
      </c>
      <c r="F337" s="22"/>
      <c r="G337" s="22">
        <f>+F337*E337</f>
        <v>0</v>
      </c>
      <c r="H337" s="28" t="str">
        <f>+INDEX(Tabelle1[[Type]:[Basic equipment]],MATCH(Tabelle35[[#This Row],[Equipment]],Tabelle1[Item],0),6)</f>
        <v>-</v>
      </c>
    </row>
    <row r="338" spans="1:8" s="12" customFormat="1" ht="12.5">
      <c r="A338" s="23" t="s">
        <v>61</v>
      </c>
      <c r="B338" s="24" t="s">
        <v>318</v>
      </c>
      <c r="C338" s="24" t="str">
        <f>+INDEX(Tabelle1[[Type]:[Caps]],MATCH(Tabelle35[[#This Row],[Equipment]],Tabelle1[Item],0),1)</f>
        <v>Rifle</v>
      </c>
      <c r="D338" s="50" t="s">
        <v>51</v>
      </c>
      <c r="E338" s="21">
        <f>+INDEX(Tabelle1[[Type]:[Caps]],MATCH(Tabelle35[[#This Row],[Equipment]],Tabelle1[Item],0),3)</f>
        <v>14</v>
      </c>
      <c r="F338" s="22"/>
      <c r="G338" s="22">
        <f t="shared" si="4"/>
        <v>0</v>
      </c>
      <c r="H338" s="28" t="str">
        <f>+INDEX(Tabelle1[[Type]:[Basic equipment]],MATCH(Tabelle35[[#This Row],[Equipment]],Tabelle1[Item],0),6)</f>
        <v>-</v>
      </c>
    </row>
    <row r="339" spans="1:8" s="12" customFormat="1" ht="12.5">
      <c r="A339" s="23" t="s">
        <v>61</v>
      </c>
      <c r="B339" s="24" t="s">
        <v>318</v>
      </c>
      <c r="C339" s="24" t="str">
        <f>+INDEX(Tabelle1[[Type]:[Caps]],MATCH(Tabelle35[[#This Row],[Equipment]],Tabelle1[Item],0),1)</f>
        <v>Rifle</v>
      </c>
      <c r="D339" s="50" t="s">
        <v>300</v>
      </c>
      <c r="E339" s="21">
        <f>+INDEX(Tabelle1[[Type]:[Caps]],MATCH(Tabelle35[[#This Row],[Equipment]],Tabelle1[Item],0),3)</f>
        <v>10</v>
      </c>
      <c r="F339" s="22"/>
      <c r="G339" s="22">
        <f t="shared" si="4"/>
        <v>0</v>
      </c>
      <c r="H339" s="28" t="str">
        <f>+INDEX(Tabelle1[[Type]:[Basic equipment]],MATCH(Tabelle35[[#This Row],[Equipment]],Tabelle1[Item],0),6)</f>
        <v>-</v>
      </c>
    </row>
    <row r="340" spans="1:8" s="12" customFormat="1" ht="12.5">
      <c r="A340" s="23" t="s">
        <v>61</v>
      </c>
      <c r="B340" s="24" t="s">
        <v>318</v>
      </c>
      <c r="C340" s="24" t="str">
        <f>+INDEX(Tabelle1[[Type]:[Caps]],MATCH(Tabelle35[[#This Row],[Equipment]],Tabelle1[Item],0),1)</f>
        <v>Rifle</v>
      </c>
      <c r="D340" s="50" t="s">
        <v>2</v>
      </c>
      <c r="E340" s="21">
        <f>+INDEX(Tabelle1[[Type]:[Caps]],MATCH(Tabelle35[[#This Row],[Equipment]],Tabelle1[Item],0),3)</f>
        <v>10</v>
      </c>
      <c r="F340" s="22"/>
      <c r="G340" s="22">
        <f t="shared" si="4"/>
        <v>0</v>
      </c>
      <c r="H340" s="28" t="str">
        <f>+INDEX(Tabelle1[[Type]:[Basic equipment]],MATCH(Tabelle35[[#This Row],[Equipment]],Tabelle1[Item],0),6)</f>
        <v>-</v>
      </c>
    </row>
    <row r="341" spans="1:8" s="12" customFormat="1" ht="12.5">
      <c r="A341" s="23" t="s">
        <v>61</v>
      </c>
      <c r="B341" s="24" t="s">
        <v>318</v>
      </c>
      <c r="C341" s="24" t="str">
        <f>+INDEX(Tabelle1[[Type]:[Caps]],MATCH(Tabelle35[[#This Row],[Equipment]],Tabelle1[Item],0),1)</f>
        <v>Mine</v>
      </c>
      <c r="D341" s="50" t="s">
        <v>255</v>
      </c>
      <c r="E341" s="21">
        <f>+INDEX(Tabelle1[[Type]:[Caps]],MATCH(Tabelle35[[#This Row],[Equipment]],Tabelle1[Item],0),3)</f>
        <v>5</v>
      </c>
      <c r="F341" s="22"/>
      <c r="G341" s="22">
        <f t="shared" si="4"/>
        <v>0</v>
      </c>
      <c r="H341" s="28" t="str">
        <f>+INDEX(Tabelle1[[Type]:[Basic equipment]],MATCH(Tabelle35[[#This Row],[Equipment]],Tabelle1[Item],0),6)</f>
        <v>-</v>
      </c>
    </row>
    <row r="342" spans="1:8" s="12" customFormat="1" ht="12.5">
      <c r="A342" s="23" t="s">
        <v>61</v>
      </c>
      <c r="B342" s="24" t="s">
        <v>318</v>
      </c>
      <c r="C342" s="24" t="str">
        <f>+INDEX(Tabelle1[[Type]:[Caps]],MATCH(Tabelle35[[#This Row],[Equipment]],Tabelle1[Item],0),1)</f>
        <v>Melee</v>
      </c>
      <c r="D342" s="50" t="s">
        <v>17</v>
      </c>
      <c r="E342" s="21">
        <f>+INDEX(Tabelle1[[Type]:[Caps]],MATCH(Tabelle35[[#This Row],[Equipment]],Tabelle1[Item],0),3)</f>
        <v>8</v>
      </c>
      <c r="F342" s="22"/>
      <c r="G342" s="22">
        <f t="shared" si="4"/>
        <v>0</v>
      </c>
      <c r="H342" s="28" t="str">
        <f>+INDEX(Tabelle1[[Type]:[Basic equipment]],MATCH(Tabelle35[[#This Row],[Equipment]],Tabelle1[Item],0),6)</f>
        <v>-</v>
      </c>
    </row>
    <row r="343" spans="1:8" s="12" customFormat="1" ht="12.5">
      <c r="A343" s="23" t="s">
        <v>61</v>
      </c>
      <c r="B343" s="24" t="s">
        <v>318</v>
      </c>
      <c r="C343" s="24" t="str">
        <f>+INDEX(Tabelle1[[Type]:[Caps]],MATCH(Tabelle35[[#This Row],[Equipment]],Tabelle1[Item],0),1)</f>
        <v>Rifle</v>
      </c>
      <c r="D343" s="50" t="s">
        <v>20</v>
      </c>
      <c r="E343" s="21">
        <f>+INDEX(Tabelle1[[Type]:[Caps]],MATCH(Tabelle35[[#This Row],[Equipment]],Tabelle1[Item],0),3)</f>
        <v>8</v>
      </c>
      <c r="F343" s="22"/>
      <c r="G343" s="22">
        <f t="shared" si="4"/>
        <v>0</v>
      </c>
      <c r="H343" s="28" t="str">
        <f>+INDEX(Tabelle1[[Type]:[Basic equipment]],MATCH(Tabelle35[[#This Row],[Equipment]],Tabelle1[Item],0),6)</f>
        <v>-</v>
      </c>
    </row>
    <row r="344" spans="1:8" s="12" customFormat="1" ht="12.5">
      <c r="A344" s="23" t="s">
        <v>61</v>
      </c>
      <c r="B344" s="24" t="s">
        <v>318</v>
      </c>
      <c r="C344" s="24" t="str">
        <f>+INDEX(Tabelle1[[Type]:[Caps]],MATCH(Tabelle35[[#This Row],[Equipment]],Tabelle1[Item],0),1)</f>
        <v>Melee</v>
      </c>
      <c r="D344" s="50" t="s">
        <v>24</v>
      </c>
      <c r="E344" s="21">
        <f>+INDEX(Tabelle1[[Type]:[Caps]],MATCH(Tabelle35[[#This Row],[Equipment]],Tabelle1[Item],0),3)</f>
        <v>10</v>
      </c>
      <c r="F344" s="22"/>
      <c r="G344" s="22">
        <f t="shared" si="4"/>
        <v>0</v>
      </c>
      <c r="H344" s="28" t="str">
        <f>+INDEX(Tabelle1[[Type]:[Basic equipment]],MATCH(Tabelle35[[#This Row],[Equipment]],Tabelle1[Item],0),6)</f>
        <v>-</v>
      </c>
    </row>
    <row r="345" spans="1:8" s="12" customFormat="1" ht="12.5">
      <c r="A345" s="23" t="s">
        <v>61</v>
      </c>
      <c r="B345" s="24" t="s">
        <v>318</v>
      </c>
      <c r="C345" s="24" t="str">
        <f>+INDEX(Tabelle1[[Type]:[Caps]],MATCH(Tabelle35[[#This Row],[Equipment]],Tabelle1[Item],0),1)</f>
        <v>Thrown Weapon</v>
      </c>
      <c r="D345" s="50" t="s">
        <v>89</v>
      </c>
      <c r="E345" s="21">
        <f>+INDEX(Tabelle1[[Type]:[Caps]],MATCH(Tabelle35[[#This Row],[Equipment]],Tabelle1[Item],0),3)</f>
        <v>7</v>
      </c>
      <c r="F345" s="22"/>
      <c r="G345" s="22">
        <f t="shared" si="4"/>
        <v>0</v>
      </c>
      <c r="H345" s="28" t="str">
        <f>+INDEX(Tabelle1[[Type]:[Basic equipment]],MATCH(Tabelle35[[#This Row],[Equipment]],Tabelle1[Item],0),6)</f>
        <v>-</v>
      </c>
    </row>
    <row r="346" spans="1:8" s="12" customFormat="1" ht="12.5">
      <c r="A346" s="23" t="s">
        <v>61</v>
      </c>
      <c r="B346" s="24" t="s">
        <v>318</v>
      </c>
      <c r="C346" s="24" t="str">
        <f>+INDEX(Tabelle1[[Type]:[Caps]],MATCH(Tabelle35[[#This Row],[Equipment]],Tabelle1[Item],0),1)</f>
        <v>Pistol</v>
      </c>
      <c r="D346" s="50" t="s">
        <v>84</v>
      </c>
      <c r="E346" s="21">
        <f>+INDEX(Tabelle1[[Type]:[Caps]],MATCH(Tabelle35[[#This Row],[Equipment]],Tabelle1[Item],0),3)</f>
        <v>7</v>
      </c>
      <c r="F346" s="22"/>
      <c r="G346" s="22">
        <f t="shared" si="4"/>
        <v>0</v>
      </c>
      <c r="H346" s="28" t="str">
        <f>+INDEX(Tabelle1[[Type]:[Basic equipment]],MATCH(Tabelle35[[#This Row],[Equipment]],Tabelle1[Item],0),6)</f>
        <v>-</v>
      </c>
    </row>
    <row r="347" spans="1:8" s="12" customFormat="1" ht="12.5">
      <c r="A347" s="23" t="s">
        <v>61</v>
      </c>
      <c r="B347" s="24" t="s">
        <v>318</v>
      </c>
      <c r="C347" s="24" t="str">
        <f>+INDEX(Tabelle1[[Type]:[Caps]],MATCH(Tabelle35[[#This Row],[Equipment]],Tabelle1[Item],0),1)</f>
        <v>Melee</v>
      </c>
      <c r="D347" s="50" t="s">
        <v>81</v>
      </c>
      <c r="E347" s="21">
        <f>+INDEX(Tabelle1[[Type]:[Caps]],MATCH(Tabelle35[[#This Row],[Equipment]],Tabelle1[Item],0),3)</f>
        <v>6</v>
      </c>
      <c r="F347" s="22"/>
      <c r="G347" s="22">
        <f t="shared" ref="G347:G409" si="5">+F347*E347</f>
        <v>0</v>
      </c>
      <c r="H347" s="28" t="str">
        <f>+INDEX(Tabelle1[[Type]:[Basic equipment]],MATCH(Tabelle35[[#This Row],[Equipment]],Tabelle1[Item],0),6)</f>
        <v>-</v>
      </c>
    </row>
    <row r="348" spans="1:8" s="12" customFormat="1" ht="12.5">
      <c r="A348" s="23" t="s">
        <v>61</v>
      </c>
      <c r="B348" s="24" t="s">
        <v>318</v>
      </c>
      <c r="C348" s="24" t="str">
        <f>+INDEX(Tabelle1[[Type]:[Caps]],MATCH(Tabelle35[[#This Row],[Equipment]],Tabelle1[Item],0),1)</f>
        <v>Melee</v>
      </c>
      <c r="D348" s="50" t="s">
        <v>254</v>
      </c>
      <c r="E348" s="21">
        <f>+INDEX(Tabelle1[[Type]:[Caps]],MATCH(Tabelle35[[#This Row],[Equipment]],Tabelle1[Item],0),3)</f>
        <v>6</v>
      </c>
      <c r="F348" s="22"/>
      <c r="G348" s="22">
        <f t="shared" si="5"/>
        <v>0</v>
      </c>
      <c r="H348" s="28" t="str">
        <f>+INDEX(Tabelle1[[Type]:[Basic equipment]],MATCH(Tabelle35[[#This Row],[Equipment]],Tabelle1[Item],0),6)</f>
        <v>-</v>
      </c>
    </row>
    <row r="349" spans="1:8" s="12" customFormat="1" ht="12.5">
      <c r="A349" s="23" t="s">
        <v>61</v>
      </c>
      <c r="B349" s="24" t="s">
        <v>318</v>
      </c>
      <c r="C349" s="24" t="str">
        <f>+INDEX(Tabelle1[[Type]:[Caps]],MATCH(Tabelle35[[#This Row],[Equipment]],Tabelle1[Item],0),1)</f>
        <v>Pistol</v>
      </c>
      <c r="D349" s="50" t="s">
        <v>34</v>
      </c>
      <c r="E349" s="21">
        <f>+INDEX(Tabelle1[[Type]:[Caps]],MATCH(Tabelle35[[#This Row],[Equipment]],Tabelle1[Item],0),3)</f>
        <v>6</v>
      </c>
      <c r="F349" s="22"/>
      <c r="G349" s="22">
        <f t="shared" si="5"/>
        <v>0</v>
      </c>
      <c r="H349" s="28" t="str">
        <f>+INDEX(Tabelle1[[Type]:[Basic equipment]],MATCH(Tabelle35[[#This Row],[Equipment]],Tabelle1[Item],0),6)</f>
        <v>-</v>
      </c>
    </row>
    <row r="350" spans="1:8" s="12" customFormat="1" ht="12.5">
      <c r="A350" s="23" t="s">
        <v>61</v>
      </c>
      <c r="B350" s="24" t="s">
        <v>318</v>
      </c>
      <c r="C350" s="24" t="str">
        <f>+INDEX(Tabelle1[[Type]:[Caps]],MATCH(Tabelle35[[#This Row],[Equipment]],Tabelle1[Item],0),1)</f>
        <v>Pistol</v>
      </c>
      <c r="D350" s="50" t="s">
        <v>299</v>
      </c>
      <c r="E350" s="21">
        <f>+INDEX(Tabelle1[[Type]:[Caps]],MATCH(Tabelle35[[#This Row],[Equipment]],Tabelle1[Item],0),3)</f>
        <v>6</v>
      </c>
      <c r="F350" s="22"/>
      <c r="G350" s="22">
        <f t="shared" si="5"/>
        <v>0</v>
      </c>
      <c r="H350" s="28" t="str">
        <f>+INDEX(Tabelle1[[Type]:[Basic equipment]],MATCH(Tabelle35[[#This Row],[Equipment]],Tabelle1[Item],0),6)</f>
        <v>-</v>
      </c>
    </row>
    <row r="351" spans="1:8" s="12" customFormat="1" ht="12.5">
      <c r="A351" s="23" t="s">
        <v>61</v>
      </c>
      <c r="B351" s="24" t="s">
        <v>318</v>
      </c>
      <c r="C351" s="24" t="str">
        <f>+INDEX(Tabelle1[[Type]:[Caps]],MATCH(Tabelle35[[#This Row],[Equipment]],Tabelle1[Item],0),1)</f>
        <v>Pistol</v>
      </c>
      <c r="D351" s="50" t="s">
        <v>103</v>
      </c>
      <c r="E351" s="21">
        <f>+INDEX(Tabelle1[[Type]:[Caps]],MATCH(Tabelle35[[#This Row],[Equipment]],Tabelle1[Item],0),3)</f>
        <v>9</v>
      </c>
      <c r="F351" s="22"/>
      <c r="G351" s="22">
        <f t="shared" si="5"/>
        <v>0</v>
      </c>
      <c r="H351" s="28" t="str">
        <f>+INDEX(Tabelle1[[Type]:[Basic equipment]],MATCH(Tabelle35[[#This Row],[Equipment]],Tabelle1[Item],0),6)</f>
        <v>-</v>
      </c>
    </row>
    <row r="352" spans="1:8" s="12" customFormat="1" ht="12.5">
      <c r="A352" s="23" t="s">
        <v>61</v>
      </c>
      <c r="B352" s="24" t="s">
        <v>318</v>
      </c>
      <c r="C352" s="24" t="str">
        <f>+INDEX(Tabelle1[[Type]:[Caps]],MATCH(Tabelle35[[#This Row],[Equipment]],Tabelle1[Item],0),1)</f>
        <v>Thrown Weapon</v>
      </c>
      <c r="D352" s="50" t="s">
        <v>100</v>
      </c>
      <c r="E352" s="21">
        <f>+INDEX(Tabelle1[[Type]:[Caps]],MATCH(Tabelle35[[#This Row],[Equipment]],Tabelle1[Item],0),3)</f>
        <v>6</v>
      </c>
      <c r="F352" s="22"/>
      <c r="G352" s="22">
        <f t="shared" si="5"/>
        <v>0</v>
      </c>
      <c r="H352" s="28" t="str">
        <f>+INDEX(Tabelle1[[Type]:[Basic equipment]],MATCH(Tabelle35[[#This Row],[Equipment]],Tabelle1[Item],0),6)</f>
        <v>-</v>
      </c>
    </row>
    <row r="353" spans="1:8" s="12" customFormat="1" ht="12.5">
      <c r="A353" s="23" t="s">
        <v>61</v>
      </c>
      <c r="B353" s="24" t="s">
        <v>318</v>
      </c>
      <c r="C353" s="24" t="str">
        <f>+INDEX(Tabelle1[[Type]:[Caps]],MATCH(Tabelle35[[#This Row],[Equipment]],Tabelle1[Item],0),1)</f>
        <v>Thrown Weapon</v>
      </c>
      <c r="D353" s="50" t="s">
        <v>257</v>
      </c>
      <c r="E353" s="21">
        <f>+INDEX(Tabelle1[[Type]:[Caps]],MATCH(Tabelle35[[#This Row],[Equipment]],Tabelle1[Item],0),3)</f>
        <v>4</v>
      </c>
      <c r="F353" s="22"/>
      <c r="G353" s="22">
        <f>+F353*E353</f>
        <v>0</v>
      </c>
      <c r="H353" s="28" t="str">
        <f>+INDEX(Tabelle1[[Type]:[Basic equipment]],MATCH(Tabelle35[[#This Row],[Equipment]],Tabelle1[Item],0),6)</f>
        <v>-</v>
      </c>
    </row>
    <row r="354" spans="1:8" s="12" customFormat="1" ht="12.5">
      <c r="A354" s="23" t="s">
        <v>61</v>
      </c>
      <c r="B354" s="24" t="s">
        <v>318</v>
      </c>
      <c r="C354" s="24" t="str">
        <f>+INDEX(Tabelle1[[Type]:[Caps]],MATCH(Tabelle35[[#This Row],[Equipment]],Tabelle1[Item],0),1)</f>
        <v>Pistol</v>
      </c>
      <c r="D354" s="50" t="s">
        <v>86</v>
      </c>
      <c r="E354" s="21">
        <f>+INDEX(Tabelle1[[Type]:[Caps]],MATCH(Tabelle35[[#This Row],[Equipment]],Tabelle1[Item],0),3)</f>
        <v>3</v>
      </c>
      <c r="F354" s="22"/>
      <c r="G354" s="22">
        <f>+F354*E354</f>
        <v>0</v>
      </c>
      <c r="H354" s="28" t="str">
        <f>+INDEX(Tabelle1[[Type]:[Basic equipment]],MATCH(Tabelle35[[#This Row],[Equipment]],Tabelle1[Item],0),6)</f>
        <v>-</v>
      </c>
    </row>
    <row r="355" spans="1:8" s="12" customFormat="1" ht="12.5">
      <c r="A355" s="23" t="s">
        <v>61</v>
      </c>
      <c r="B355" s="24" t="s">
        <v>318</v>
      </c>
      <c r="C355" s="24" t="str">
        <f>+INDEX(Tabelle1[[Type]:[Caps]],MATCH(Tabelle35[[#This Row],[Equipment]],Tabelle1[Item],0),1)</f>
        <v>Melee</v>
      </c>
      <c r="D355" s="24" t="s">
        <v>381</v>
      </c>
      <c r="E355" s="22">
        <f>+INDEX(Tabelle1[[Type]:[Caps]],MATCH(Tabelle35[[#This Row],[Equipment]],Tabelle1[Item],0),3)</f>
        <v>2</v>
      </c>
      <c r="F355" s="22"/>
      <c r="G355" s="22">
        <f t="shared" si="5"/>
        <v>0</v>
      </c>
      <c r="H355" s="79" t="str">
        <f>+INDEX(Tabelle1[[Type]:[Basic equipment]],MATCH(Tabelle35[[#This Row],[Equipment]],Tabelle1[Item],0),6)</f>
        <v>-</v>
      </c>
    </row>
    <row r="356" spans="1:8" s="12" customFormat="1" ht="12.5">
      <c r="A356" s="23" t="s">
        <v>61</v>
      </c>
      <c r="B356" s="24" t="s">
        <v>318</v>
      </c>
      <c r="C356" s="24" t="str">
        <f>+INDEX(Tabelle1[[Type]:[Caps]],MATCH(Tabelle35[[#This Row],[Equipment]],Tabelle1[Item],0),1)</f>
        <v>Melee</v>
      </c>
      <c r="D356" s="50" t="s">
        <v>69</v>
      </c>
      <c r="E356" s="21">
        <f>+INDEX(Tabelle1[[Type]:[Caps]],MATCH(Tabelle35[[#This Row],[Equipment]],Tabelle1[Item],0),3)</f>
        <v>2</v>
      </c>
      <c r="F356" s="22"/>
      <c r="G356" s="22">
        <f t="shared" si="5"/>
        <v>0</v>
      </c>
      <c r="H356" s="28" t="str">
        <f>+INDEX(Tabelle1[[Type]:[Basic equipment]],MATCH(Tabelle35[[#This Row],[Equipment]],Tabelle1[Item],0),6)</f>
        <v>-</v>
      </c>
    </row>
    <row r="357" spans="1:8" s="12" customFormat="1" ht="12.5">
      <c r="A357" s="23" t="s">
        <v>61</v>
      </c>
      <c r="B357" s="24" t="s">
        <v>318</v>
      </c>
      <c r="C357" s="24" t="str">
        <f>+INDEX(Tabelle1[[Type]:[Caps]],MATCH(Tabelle35[[#This Row],[Equipment]],Tabelle1[Item],0),1)</f>
        <v>Melee</v>
      </c>
      <c r="D357" s="50" t="s">
        <v>13</v>
      </c>
      <c r="E357" s="21">
        <f>+INDEX(Tabelle1[[Type]:[Caps]],MATCH(Tabelle35[[#This Row],[Equipment]],Tabelle1[Item],0),3)</f>
        <v>2</v>
      </c>
      <c r="F357" s="22"/>
      <c r="G357" s="22">
        <f t="shared" si="5"/>
        <v>0</v>
      </c>
      <c r="H357" s="28" t="str">
        <f>+INDEX(Tabelle1[[Type]:[Basic equipment]],MATCH(Tabelle35[[#This Row],[Equipment]],Tabelle1[Item],0),6)</f>
        <v>-</v>
      </c>
    </row>
    <row r="358" spans="1:8" s="12" customFormat="1" ht="12.5">
      <c r="A358" s="23" t="s">
        <v>61</v>
      </c>
      <c r="B358" s="24" t="s">
        <v>318</v>
      </c>
      <c r="C358" s="24" t="str">
        <f>+INDEX(Tabelle1[[Type]:[Caps]],MATCH(Tabelle35[[#This Row],[Equipment]],Tabelle1[Item],0),1)</f>
        <v>Pistol</v>
      </c>
      <c r="D358" s="50" t="s">
        <v>332</v>
      </c>
      <c r="E358" s="21">
        <f>+INDEX(Tabelle1[[Type]:[Caps]],MATCH(Tabelle35[[#This Row],[Equipment]],Tabelle1[Item],0),3)</f>
        <v>2</v>
      </c>
      <c r="F358" s="22"/>
      <c r="G358" s="22">
        <f t="shared" si="5"/>
        <v>0</v>
      </c>
      <c r="H358" s="28" t="str">
        <f>+INDEX(Tabelle1[[Type]:[Basic equipment]],MATCH(Tabelle35[[#This Row],[Equipment]],Tabelle1[Item],0),6)</f>
        <v>-</v>
      </c>
    </row>
    <row r="359" spans="1:8" s="12" customFormat="1" ht="14">
      <c r="A359" s="9" t="s">
        <v>61</v>
      </c>
      <c r="B359" s="10" t="s">
        <v>44</v>
      </c>
      <c r="C359" s="10" t="str">
        <f>+INDEX(Tabelle1[[Type]:[Caps]],MATCH(Tabelle35[[#This Row],[Equipment]],Tabelle1[Item],0),1)</f>
        <v>Unit</v>
      </c>
      <c r="D359" s="10" t="s">
        <v>44</v>
      </c>
      <c r="E359" s="11">
        <f>+INDEX(Tabelle1[[Type]:[Caps]],MATCH(Tabelle35[[#This Row],[Equipment]],Tabelle1[Item],0),3)</f>
        <v>92</v>
      </c>
      <c r="F359" s="11"/>
      <c r="G359" s="11">
        <f t="shared" si="5"/>
        <v>0</v>
      </c>
      <c r="H359" s="10" t="str">
        <f>+INDEX(Tabelle1[[Type]:[Basic equipment]],MATCH(Tabelle35[[#This Row],[Equipment]],Tabelle1[Item],0),6)</f>
        <v>-</v>
      </c>
    </row>
    <row r="360" spans="1:8" s="12" customFormat="1" ht="12.5">
      <c r="A360" s="13" t="s">
        <v>61</v>
      </c>
      <c r="B360" s="14" t="s">
        <v>44</v>
      </c>
      <c r="C360" s="14" t="str">
        <f>+INDEX(Tabelle1[[Type]:[Caps]],MATCH(Tabelle35[[#This Row],[Equipment]],Tabelle1[Item],0),1)</f>
        <v>Heroic</v>
      </c>
      <c r="D360" s="49" t="s">
        <v>1</v>
      </c>
      <c r="E360" s="17">
        <f>+INDEX(Tabelle1[[Type]:[Caps]],MATCH(Tabelle35[[#This Row],[Equipment]],Tabelle1[Item],0),3)</f>
        <v>60</v>
      </c>
      <c r="F360" s="15"/>
      <c r="G360" s="15">
        <f t="shared" si="5"/>
        <v>0</v>
      </c>
      <c r="H360" s="18" t="str">
        <f>+INDEX(Tabelle1[[Type]:[Basic equipment]],MATCH(Tabelle35[[#This Row],[Equipment]],Tabelle1[Item],0),6)</f>
        <v>-</v>
      </c>
    </row>
    <row r="361" spans="1:8" s="12" customFormat="1" ht="12.5">
      <c r="A361" s="23" t="s">
        <v>61</v>
      </c>
      <c r="B361" s="24" t="s">
        <v>44</v>
      </c>
      <c r="C361" s="24" t="str">
        <f>+INDEX(Tabelle1[[Type]:[Caps]],MATCH(Tabelle35[[#This Row],[Equipment]],Tabelle1[Item],0),1)</f>
        <v>Rifle</v>
      </c>
      <c r="D361" s="50" t="s">
        <v>54</v>
      </c>
      <c r="E361" s="21">
        <f>+INDEX(Tabelle1[[Type]:[Caps]],MATCH(Tabelle35[[#This Row],[Equipment]],Tabelle1[Item],0),3)</f>
        <v>20</v>
      </c>
      <c r="F361" s="22"/>
      <c r="G361" s="22">
        <f t="shared" si="5"/>
        <v>0</v>
      </c>
      <c r="H361" s="28" t="str">
        <f>+INDEX(Tabelle1[[Type]:[Basic equipment]],MATCH(Tabelle35[[#This Row],[Equipment]],Tabelle1[Item],0),6)</f>
        <v>-</v>
      </c>
    </row>
    <row r="362" spans="1:8" s="12" customFormat="1" ht="12.5">
      <c r="A362" s="23" t="s">
        <v>61</v>
      </c>
      <c r="B362" s="24" t="s">
        <v>44</v>
      </c>
      <c r="C362" s="24" t="str">
        <f>+INDEX(Tabelle1[[Type]:[Caps]],MATCH(Tabelle35[[#This Row],[Equipment]],Tabelle1[Item],0),1)</f>
        <v>Rifle</v>
      </c>
      <c r="D362" s="50" t="s">
        <v>302</v>
      </c>
      <c r="E362" s="21">
        <f>+INDEX(Tabelle1[[Type]:[Caps]],MATCH(Tabelle35[[#This Row],[Equipment]],Tabelle1[Item],0),3)</f>
        <v>17</v>
      </c>
      <c r="F362" s="22"/>
      <c r="G362" s="22">
        <f t="shared" si="5"/>
        <v>0</v>
      </c>
      <c r="H362" s="28" t="str">
        <f>+INDEX(Tabelle1[[Type]:[Basic equipment]],MATCH(Tabelle35[[#This Row],[Equipment]],Tabelle1[Item],0),6)</f>
        <v>-</v>
      </c>
    </row>
    <row r="363" spans="1:8" s="12" customFormat="1" ht="12.5">
      <c r="A363" s="23" t="s">
        <v>61</v>
      </c>
      <c r="B363" s="24" t="s">
        <v>44</v>
      </c>
      <c r="C363" s="24" t="str">
        <f>+INDEX(Tabelle1[[Type]:[Caps]],MATCH(Tabelle35[[#This Row],[Equipment]],Tabelle1[Item],0),1)</f>
        <v>Rifle</v>
      </c>
      <c r="D363" s="50" t="s">
        <v>67</v>
      </c>
      <c r="E363" s="21">
        <f>+INDEX(Tabelle1[[Type]:[Caps]],MATCH(Tabelle35[[#This Row],[Equipment]],Tabelle1[Item],0),3)</f>
        <v>14</v>
      </c>
      <c r="F363" s="22"/>
      <c r="G363" s="22">
        <f t="shared" si="5"/>
        <v>0</v>
      </c>
      <c r="H363" s="28" t="str">
        <f>+INDEX(Tabelle1[[Type]:[Basic equipment]],MATCH(Tabelle35[[#This Row],[Equipment]],Tabelle1[Item],0),6)</f>
        <v>-</v>
      </c>
    </row>
    <row r="364" spans="1:8" s="12" customFormat="1" ht="12.5">
      <c r="A364" s="23" t="s">
        <v>61</v>
      </c>
      <c r="B364" s="24" t="s">
        <v>44</v>
      </c>
      <c r="C364" s="24" t="str">
        <f>+INDEX(Tabelle1[[Type]:[Caps]],MATCH(Tabelle35[[#This Row],[Equipment]],Tabelle1[Item],0),1)</f>
        <v>Melee</v>
      </c>
      <c r="D364" s="50" t="s">
        <v>19</v>
      </c>
      <c r="E364" s="21">
        <f>+INDEX(Tabelle1[[Type]:[Caps]],MATCH(Tabelle35[[#This Row],[Equipment]],Tabelle1[Item],0),3)</f>
        <v>12</v>
      </c>
      <c r="F364" s="22"/>
      <c r="G364" s="22">
        <f>+F364*E364</f>
        <v>0</v>
      </c>
      <c r="H364" s="28" t="str">
        <f>+INDEX(Tabelle1[[Type]:[Basic equipment]],MATCH(Tabelle35[[#This Row],[Equipment]],Tabelle1[Item],0),6)</f>
        <v>-</v>
      </c>
    </row>
    <row r="365" spans="1:8" s="12" customFormat="1" ht="12.5">
      <c r="A365" s="23" t="s">
        <v>61</v>
      </c>
      <c r="B365" s="24" t="s">
        <v>44</v>
      </c>
      <c r="C365" s="24" t="str">
        <f>+INDEX(Tabelle1[[Type]:[Caps]],MATCH(Tabelle35[[#This Row],[Equipment]],Tabelle1[Item],0),1)</f>
        <v>Rifle</v>
      </c>
      <c r="D365" s="50" t="s">
        <v>335</v>
      </c>
      <c r="E365" s="21">
        <f>+INDEX(Tabelle1[[Type]:[Caps]],MATCH(Tabelle35[[#This Row],[Equipment]],Tabelle1[Item],0),3)</f>
        <v>11</v>
      </c>
      <c r="F365" s="22"/>
      <c r="G365" s="22">
        <f>+F365*E365</f>
        <v>0</v>
      </c>
      <c r="H365" s="28" t="str">
        <f>+INDEX(Tabelle1[[Type]:[Basic equipment]],MATCH(Tabelle35[[#This Row],[Equipment]],Tabelle1[Item],0),6)</f>
        <v>-</v>
      </c>
    </row>
    <row r="366" spans="1:8" s="12" customFormat="1" ht="12.5">
      <c r="A366" s="23" t="s">
        <v>61</v>
      </c>
      <c r="B366" s="24" t="s">
        <v>44</v>
      </c>
      <c r="C366" s="24" t="str">
        <f>+INDEX(Tabelle1[[Type]:[Caps]],MATCH(Tabelle35[[#This Row],[Equipment]],Tabelle1[Item],0),1)</f>
        <v>Rifle</v>
      </c>
      <c r="D366" s="50" t="s">
        <v>300</v>
      </c>
      <c r="E366" s="21">
        <f>+INDEX(Tabelle1[[Type]:[Caps]],MATCH(Tabelle35[[#This Row],[Equipment]],Tabelle1[Item],0),3)</f>
        <v>10</v>
      </c>
      <c r="F366" s="22"/>
      <c r="G366" s="22">
        <f t="shared" si="5"/>
        <v>0</v>
      </c>
      <c r="H366" s="28" t="str">
        <f>+INDEX(Tabelle1[[Type]:[Basic equipment]],MATCH(Tabelle35[[#This Row],[Equipment]],Tabelle1[Item],0),6)</f>
        <v>-</v>
      </c>
    </row>
    <row r="367" spans="1:8" s="12" customFormat="1" ht="12.5">
      <c r="A367" s="23" t="s">
        <v>61</v>
      </c>
      <c r="B367" s="24" t="s">
        <v>44</v>
      </c>
      <c r="C367" s="24" t="str">
        <f>+INDEX(Tabelle1[[Type]:[Caps]],MATCH(Tabelle35[[#This Row],[Equipment]],Tabelle1[Item],0),1)</f>
        <v>Rifle</v>
      </c>
      <c r="D367" s="51" t="s">
        <v>2</v>
      </c>
      <c r="E367" s="21">
        <f>+INDEX(Tabelle1[[Type]:[Caps]],MATCH(Tabelle35[[#This Row],[Equipment]],Tabelle1[Item],0),3)</f>
        <v>10</v>
      </c>
      <c r="F367" s="22"/>
      <c r="G367" s="22">
        <f t="shared" si="5"/>
        <v>0</v>
      </c>
      <c r="H367" s="28" t="str">
        <f>+INDEX(Tabelle1[[Type]:[Basic equipment]],MATCH(Tabelle35[[#This Row],[Equipment]],Tabelle1[Item],0),6)</f>
        <v>-</v>
      </c>
    </row>
    <row r="368" spans="1:8" s="12" customFormat="1" ht="12.5">
      <c r="A368" s="23" t="s">
        <v>61</v>
      </c>
      <c r="B368" s="24" t="s">
        <v>44</v>
      </c>
      <c r="C368" s="24" t="str">
        <f>+INDEX(Tabelle1[[Type]:[Caps]],MATCH(Tabelle35[[#This Row],[Equipment]],Tabelle1[Item],0),1)</f>
        <v>Melee</v>
      </c>
      <c r="D368" s="50" t="s">
        <v>17</v>
      </c>
      <c r="E368" s="21">
        <f>+INDEX(Tabelle1[[Type]:[Caps]],MATCH(Tabelle35[[#This Row],[Equipment]],Tabelle1[Item],0),3)</f>
        <v>8</v>
      </c>
      <c r="F368" s="22"/>
      <c r="G368" s="22">
        <f t="shared" si="5"/>
        <v>0</v>
      </c>
      <c r="H368" s="28" t="str">
        <f>+INDEX(Tabelle1[[Type]:[Basic equipment]],MATCH(Tabelle35[[#This Row],[Equipment]],Tabelle1[Item],0),6)</f>
        <v>-</v>
      </c>
    </row>
    <row r="369" spans="1:11" s="12" customFormat="1" ht="12.5">
      <c r="A369" s="23" t="s">
        <v>61</v>
      </c>
      <c r="B369" s="24" t="s">
        <v>44</v>
      </c>
      <c r="C369" s="24" t="str">
        <f>+INDEX(Tabelle1[[Type]:[Caps]],MATCH(Tabelle35[[#This Row],[Equipment]],Tabelle1[Item],0),1)</f>
        <v>Rifle</v>
      </c>
      <c r="D369" s="50" t="s">
        <v>20</v>
      </c>
      <c r="E369" s="21">
        <f>+INDEX(Tabelle1[[Type]:[Caps]],MATCH(Tabelle35[[#This Row],[Equipment]],Tabelle1[Item],0),3)</f>
        <v>8</v>
      </c>
      <c r="F369" s="22"/>
      <c r="G369" s="22">
        <f t="shared" si="5"/>
        <v>0</v>
      </c>
      <c r="H369" s="28" t="str">
        <f>+INDEX(Tabelle1[[Type]:[Basic equipment]],MATCH(Tabelle35[[#This Row],[Equipment]],Tabelle1[Item],0),6)</f>
        <v>-</v>
      </c>
    </row>
    <row r="370" spans="1:11" s="12" customFormat="1" ht="12.5">
      <c r="A370" s="23" t="s">
        <v>61</v>
      </c>
      <c r="B370" s="24" t="s">
        <v>44</v>
      </c>
      <c r="C370" s="24" t="str">
        <f>+INDEX(Tabelle1[[Type]:[Caps]],MATCH(Tabelle35[[#This Row],[Equipment]],Tabelle1[Item],0),1)</f>
        <v>Thrown Weapon</v>
      </c>
      <c r="D370" s="50" t="s">
        <v>89</v>
      </c>
      <c r="E370" s="21">
        <f>+INDEX(Tabelle1[[Type]:[Caps]],MATCH(Tabelle35[[#This Row],[Equipment]],Tabelle1[Item],0),3)</f>
        <v>7</v>
      </c>
      <c r="F370" s="22"/>
      <c r="G370" s="22">
        <f t="shared" si="5"/>
        <v>0</v>
      </c>
      <c r="H370" s="28" t="str">
        <f>+INDEX(Tabelle1[[Type]:[Basic equipment]],MATCH(Tabelle35[[#This Row],[Equipment]],Tabelle1[Item],0),6)</f>
        <v>-</v>
      </c>
    </row>
    <row r="371" spans="1:11" s="12" customFormat="1" ht="12.5">
      <c r="A371" s="23" t="s">
        <v>61</v>
      </c>
      <c r="B371" s="24" t="s">
        <v>44</v>
      </c>
      <c r="C371" s="24" t="str">
        <f>+INDEX(Tabelle1[[Type]:[Caps]],MATCH(Tabelle35[[#This Row],[Equipment]],Tabelle1[Item],0),1)</f>
        <v>Pistol</v>
      </c>
      <c r="D371" s="50" t="s">
        <v>84</v>
      </c>
      <c r="E371" s="21">
        <f>+INDEX(Tabelle1[[Type]:[Caps]],MATCH(Tabelle35[[#This Row],[Equipment]],Tabelle1[Item],0),3)</f>
        <v>7</v>
      </c>
      <c r="F371" s="22"/>
      <c r="G371" s="22">
        <f t="shared" si="5"/>
        <v>0</v>
      </c>
      <c r="H371" s="28" t="str">
        <f>+INDEX(Tabelle1[[Type]:[Basic equipment]],MATCH(Tabelle35[[#This Row],[Equipment]],Tabelle1[Item],0),6)</f>
        <v>-</v>
      </c>
    </row>
    <row r="372" spans="1:11" s="12" customFormat="1" ht="12.5">
      <c r="A372" s="23" t="s">
        <v>61</v>
      </c>
      <c r="B372" s="24" t="s">
        <v>44</v>
      </c>
      <c r="C372" s="24" t="str">
        <f>+INDEX(Tabelle1[[Type]:[Caps]],MATCH(Tabelle35[[#This Row],[Equipment]],Tabelle1[Item],0),1)</f>
        <v>Melee</v>
      </c>
      <c r="D372" s="50" t="s">
        <v>81</v>
      </c>
      <c r="E372" s="21">
        <f>+INDEX(Tabelle1[[Type]:[Caps]],MATCH(Tabelle35[[#This Row],[Equipment]],Tabelle1[Item],0),3)</f>
        <v>6</v>
      </c>
      <c r="F372" s="22"/>
      <c r="G372" s="22">
        <f t="shared" si="5"/>
        <v>0</v>
      </c>
      <c r="H372" s="28" t="str">
        <f>+INDEX(Tabelle1[[Type]:[Basic equipment]],MATCH(Tabelle35[[#This Row],[Equipment]],Tabelle1[Item],0),6)</f>
        <v>-</v>
      </c>
    </row>
    <row r="373" spans="1:11" s="12" customFormat="1" ht="12.5">
      <c r="A373" s="23" t="s">
        <v>61</v>
      </c>
      <c r="B373" s="24" t="s">
        <v>44</v>
      </c>
      <c r="C373" s="24" t="str">
        <f>+INDEX(Tabelle1[[Type]:[Caps]],MATCH(Tabelle35[[#This Row],[Equipment]],Tabelle1[Item],0),1)</f>
        <v>Pistol</v>
      </c>
      <c r="D373" s="50" t="s">
        <v>34</v>
      </c>
      <c r="E373" s="21">
        <f>+INDEX(Tabelle1[[Type]:[Caps]],MATCH(Tabelle35[[#This Row],[Equipment]],Tabelle1[Item],0),3)</f>
        <v>6</v>
      </c>
      <c r="F373" s="22"/>
      <c r="G373" s="22">
        <f t="shared" si="5"/>
        <v>0</v>
      </c>
      <c r="H373" s="28" t="str">
        <f>+INDEX(Tabelle1[[Type]:[Basic equipment]],MATCH(Tabelle35[[#This Row],[Equipment]],Tabelle1[Item],0),6)</f>
        <v>-</v>
      </c>
    </row>
    <row r="374" spans="1:11" s="12" customFormat="1" ht="12.5">
      <c r="A374" s="23" t="s">
        <v>61</v>
      </c>
      <c r="B374" s="24" t="s">
        <v>44</v>
      </c>
      <c r="C374" s="24" t="str">
        <f>+INDEX(Tabelle1[[Type]:[Caps]],MATCH(Tabelle35[[#This Row],[Equipment]],Tabelle1[Item],0),1)</f>
        <v>Pistol</v>
      </c>
      <c r="D374" s="50" t="s">
        <v>299</v>
      </c>
      <c r="E374" s="21">
        <f>+INDEX(Tabelle1[[Type]:[Caps]],MATCH(Tabelle35[[#This Row],[Equipment]],Tabelle1[Item],0),3)</f>
        <v>6</v>
      </c>
      <c r="F374" s="22"/>
      <c r="G374" s="22">
        <f t="shared" si="5"/>
        <v>0</v>
      </c>
      <c r="H374" s="28" t="str">
        <f>+INDEX(Tabelle1[[Type]:[Basic equipment]],MATCH(Tabelle35[[#This Row],[Equipment]],Tabelle1[Item],0),6)</f>
        <v>-</v>
      </c>
    </row>
    <row r="375" spans="1:11" s="12" customFormat="1" ht="12.5">
      <c r="A375" s="23" t="s">
        <v>61</v>
      </c>
      <c r="B375" s="24" t="s">
        <v>44</v>
      </c>
      <c r="C375" s="24" t="str">
        <f>+INDEX(Tabelle1[[Type]:[Caps]],MATCH(Tabelle35[[#This Row],[Equipment]],Tabelle1[Item],0),1)</f>
        <v>Thrown Weapon</v>
      </c>
      <c r="D375" s="50" t="s">
        <v>100</v>
      </c>
      <c r="E375" s="21">
        <f>+INDEX(Tabelle1[[Type]:[Caps]],MATCH(Tabelle35[[#This Row],[Equipment]],Tabelle1[Item],0),3)</f>
        <v>6</v>
      </c>
      <c r="F375" s="22"/>
      <c r="G375" s="22">
        <f t="shared" si="5"/>
        <v>0</v>
      </c>
      <c r="H375" s="28" t="str">
        <f>+INDEX(Tabelle1[[Type]:[Basic equipment]],MATCH(Tabelle35[[#This Row],[Equipment]],Tabelle1[Item],0),6)</f>
        <v>-</v>
      </c>
    </row>
    <row r="376" spans="1:11" s="12" customFormat="1" ht="12.5">
      <c r="A376" s="23" t="s">
        <v>61</v>
      </c>
      <c r="B376" s="24" t="s">
        <v>44</v>
      </c>
      <c r="C376" s="24" t="str">
        <f>+INDEX(Tabelle1[[Type]:[Caps]],MATCH(Tabelle35[[#This Row],[Equipment]],Tabelle1[Item],0),1)</f>
        <v>Thrown Weapon</v>
      </c>
      <c r="D376" s="50" t="s">
        <v>257</v>
      </c>
      <c r="E376" s="21">
        <f>+INDEX(Tabelle1[[Type]:[Caps]],MATCH(Tabelle35[[#This Row],[Equipment]],Tabelle1[Item],0),3)</f>
        <v>4</v>
      </c>
      <c r="F376" s="22"/>
      <c r="G376" s="22">
        <f>+F376*E376</f>
        <v>0</v>
      </c>
      <c r="H376" s="28" t="str">
        <f>+INDEX(Tabelle1[[Type]:[Basic equipment]],MATCH(Tabelle35[[#This Row],[Equipment]],Tabelle1[Item],0),6)</f>
        <v>-</v>
      </c>
    </row>
    <row r="377" spans="1:11" s="12" customFormat="1" ht="12.5">
      <c r="A377" s="23" t="s">
        <v>61</v>
      </c>
      <c r="B377" s="24" t="s">
        <v>44</v>
      </c>
      <c r="C377" s="24" t="str">
        <f>+INDEX(Tabelle1[[Type]:[Caps]],MATCH(Tabelle35[[#This Row],[Equipment]],Tabelle1[Item],0),1)</f>
        <v>Pistol</v>
      </c>
      <c r="D377" s="50" t="s">
        <v>86</v>
      </c>
      <c r="E377" s="21">
        <f>+INDEX(Tabelle1[[Type]:[Caps]],MATCH(Tabelle35[[#This Row],[Equipment]],Tabelle1[Item],0),3)</f>
        <v>3</v>
      </c>
      <c r="F377" s="22"/>
      <c r="G377" s="22">
        <f>+F377*E377</f>
        <v>0</v>
      </c>
      <c r="H377" s="28" t="str">
        <f>+INDEX(Tabelle1[[Type]:[Basic equipment]],MATCH(Tabelle35[[#This Row],[Equipment]],Tabelle1[Item],0),6)</f>
        <v>-</v>
      </c>
    </row>
    <row r="378" spans="1:11" s="12" customFormat="1" ht="12.5">
      <c r="A378" s="23" t="s">
        <v>61</v>
      </c>
      <c r="B378" s="24" t="s">
        <v>44</v>
      </c>
      <c r="C378" s="24" t="str">
        <f>+INDEX(Tabelle1[[Type]:[Caps]],MATCH(Tabelle35[[#This Row],[Equipment]],Tabelle1[Item],0),1)</f>
        <v>Melee</v>
      </c>
      <c r="D378" s="24" t="s">
        <v>381</v>
      </c>
      <c r="E378" s="22">
        <f>+INDEX(Tabelle1[[Type]:[Caps]],MATCH(Tabelle35[[#This Row],[Equipment]],Tabelle1[Item],0),3)</f>
        <v>2</v>
      </c>
      <c r="F378" s="22"/>
      <c r="G378" s="22">
        <f t="shared" si="5"/>
        <v>0</v>
      </c>
      <c r="H378" s="79" t="str">
        <f>+INDEX(Tabelle1[[Type]:[Basic equipment]],MATCH(Tabelle35[[#This Row],[Equipment]],Tabelle1[Item],0),6)</f>
        <v>-</v>
      </c>
    </row>
    <row r="379" spans="1:11" s="12" customFormat="1" ht="12.5">
      <c r="A379" s="23" t="s">
        <v>61</v>
      </c>
      <c r="B379" s="24" t="s">
        <v>44</v>
      </c>
      <c r="C379" s="24" t="str">
        <f>+INDEX(Tabelle1[[Type]:[Caps]],MATCH(Tabelle35[[#This Row],[Equipment]],Tabelle1[Item],0),1)</f>
        <v>Melee</v>
      </c>
      <c r="D379" s="50" t="s">
        <v>69</v>
      </c>
      <c r="E379" s="21">
        <f>+INDEX(Tabelle1[[Type]:[Caps]],MATCH(Tabelle35[[#This Row],[Equipment]],Tabelle1[Item],0),3)</f>
        <v>2</v>
      </c>
      <c r="F379" s="22"/>
      <c r="G379" s="22">
        <f t="shared" si="5"/>
        <v>0</v>
      </c>
      <c r="H379" s="28" t="str">
        <f>+INDEX(Tabelle1[[Type]:[Basic equipment]],MATCH(Tabelle35[[#This Row],[Equipment]],Tabelle1[Item],0),6)</f>
        <v>-</v>
      </c>
    </row>
    <row r="380" spans="1:11" s="12" customFormat="1" ht="12.5">
      <c r="A380" s="23" t="s">
        <v>61</v>
      </c>
      <c r="B380" s="24" t="s">
        <v>44</v>
      </c>
      <c r="C380" s="24" t="str">
        <f>+INDEX(Tabelle1[[Type]:[Caps]],MATCH(Tabelle35[[#This Row],[Equipment]],Tabelle1[Item],0),1)</f>
        <v>Melee</v>
      </c>
      <c r="D380" s="50" t="s">
        <v>13</v>
      </c>
      <c r="E380" s="21">
        <f>+INDEX(Tabelle1[[Type]:[Caps]],MATCH(Tabelle35[[#This Row],[Equipment]],Tabelle1[Item],0),3)</f>
        <v>2</v>
      </c>
      <c r="F380" s="22"/>
      <c r="G380" s="22">
        <f t="shared" si="5"/>
        <v>0</v>
      </c>
      <c r="H380" s="28" t="str">
        <f>+INDEX(Tabelle1[[Type]:[Basic equipment]],MATCH(Tabelle35[[#This Row],[Equipment]],Tabelle1[Item],0),6)</f>
        <v>-</v>
      </c>
    </row>
    <row r="381" spans="1:11" s="12" customFormat="1" ht="12.5">
      <c r="A381" s="23" t="s">
        <v>61</v>
      </c>
      <c r="B381" s="24" t="s">
        <v>44</v>
      </c>
      <c r="C381" s="24" t="str">
        <f>+INDEX(Tabelle1[[Type]:[Caps]],MATCH(Tabelle35[[#This Row],[Equipment]],Tabelle1[Item],0),1)</f>
        <v>Pistol</v>
      </c>
      <c r="D381" s="50" t="s">
        <v>332</v>
      </c>
      <c r="E381" s="21">
        <f>+INDEX(Tabelle1[[Type]:[Caps]],MATCH(Tabelle35[[#This Row],[Equipment]],Tabelle1[Item],0),3)</f>
        <v>2</v>
      </c>
      <c r="F381" s="22"/>
      <c r="G381" s="22">
        <f t="shared" si="5"/>
        <v>0</v>
      </c>
      <c r="H381" s="28" t="str">
        <f>+INDEX(Tabelle1[[Type]:[Basic equipment]],MATCH(Tabelle35[[#This Row],[Equipment]],Tabelle1[Item],0),6)</f>
        <v>-</v>
      </c>
    </row>
    <row r="382" spans="1:11" s="12" customFormat="1" ht="14">
      <c r="A382" s="9" t="s">
        <v>61</v>
      </c>
      <c r="B382" s="10" t="s">
        <v>42</v>
      </c>
      <c r="C382" s="10" t="str">
        <f>+INDEX(Tabelle1[[Type]:[Caps]],MATCH(Tabelle35[[#This Row],[Equipment]],Tabelle1[Item],0),1)</f>
        <v>Unit</v>
      </c>
      <c r="D382" s="10" t="s">
        <v>42</v>
      </c>
      <c r="E382" s="11">
        <f>+INDEX(Tabelle1[[Type]:[Caps]],MATCH(Tabelle35[[#This Row],[Equipment]],Tabelle1[Item],0),3)</f>
        <v>152</v>
      </c>
      <c r="F382" s="11"/>
      <c r="G382" s="11">
        <f t="shared" si="5"/>
        <v>0</v>
      </c>
      <c r="H382" s="10" t="str">
        <f>+INDEX(Tabelle1[[Type]:[Basic equipment]],MATCH(Tabelle35[[#This Row],[Equipment]],Tabelle1[Item],0),6)</f>
        <v>-</v>
      </c>
    </row>
    <row r="383" spans="1:11" s="12" customFormat="1" ht="12.5">
      <c r="A383" s="23" t="s">
        <v>61</v>
      </c>
      <c r="B383" s="24" t="s">
        <v>42</v>
      </c>
      <c r="C383" s="24" t="str">
        <f>+INDEX(Tabelle1[[Type]:[Caps]],MATCH(Tabelle35[[#This Row],[Equipment]],Tabelle1[Item],0),1)</f>
        <v>Heroic</v>
      </c>
      <c r="D383" s="50" t="s">
        <v>1</v>
      </c>
      <c r="E383" s="22">
        <f>+INDEX(Tabelle1[[Type]:[Caps]],MATCH(Tabelle35[[#This Row],[Equipment]],Tabelle1[Item],0),3)</f>
        <v>60</v>
      </c>
      <c r="F383" s="22"/>
      <c r="G383" s="22">
        <f t="shared" si="5"/>
        <v>0</v>
      </c>
      <c r="H383" s="79" t="str">
        <f>+INDEX(Tabelle1[[Type]:[Basic equipment]],MATCH(Tabelle35[[#This Row],[Equipment]],Tabelle1[Item],0),6)</f>
        <v>-</v>
      </c>
      <c r="I383" s="25"/>
      <c r="J383" s="25"/>
      <c r="K383" s="25"/>
    </row>
    <row r="384" spans="1:11" s="25" customFormat="1" ht="12.5">
      <c r="A384" s="23" t="s">
        <v>61</v>
      </c>
      <c r="B384" s="24" t="s">
        <v>42</v>
      </c>
      <c r="C384" s="24" t="str">
        <f>+INDEX(Tabelle1[[Type]:[Caps]],MATCH(Tabelle35[[#This Row],[Equipment]],Tabelle1[Item],0),1)</f>
        <v>Rifle</v>
      </c>
      <c r="D384" s="50" t="s">
        <v>333</v>
      </c>
      <c r="E384" s="21">
        <f>+INDEX(Tabelle1[[Type]:[Caps]],MATCH(Tabelle35[[#This Row],[Equipment]],Tabelle1[Item],0),3)</f>
        <v>47</v>
      </c>
      <c r="F384" s="22"/>
      <c r="G384" s="22">
        <f>+F384*E384</f>
        <v>0</v>
      </c>
      <c r="H384" s="28" t="str">
        <f>+INDEX(Tabelle1[[Type]:[Basic equipment]],MATCH(Tabelle35[[#This Row],[Equipment]],Tabelle1[Item],0),6)</f>
        <v>-</v>
      </c>
    </row>
    <row r="385" spans="1:11" s="12" customFormat="1" ht="12.5">
      <c r="A385" s="23" t="s">
        <v>61</v>
      </c>
      <c r="B385" s="24" t="s">
        <v>42</v>
      </c>
      <c r="C385" s="24" t="str">
        <f>+INDEX(Tabelle1[[Type]:[Caps]],MATCH(Tabelle35[[#This Row],[Equipment]],Tabelle1[Item],0),1)</f>
        <v>Heavy Weapon</v>
      </c>
      <c r="D385" s="50" t="s">
        <v>5</v>
      </c>
      <c r="E385" s="21">
        <f>+INDEX(Tabelle1[[Type]:[Caps]],MATCH(Tabelle35[[#This Row],[Equipment]],Tabelle1[Item],0),3)</f>
        <v>41</v>
      </c>
      <c r="F385" s="22"/>
      <c r="G385" s="22">
        <f t="shared" si="5"/>
        <v>0</v>
      </c>
      <c r="H385" s="28" t="str">
        <f>+INDEX(Tabelle1[[Type]:[Basic equipment]],MATCH(Tabelle35[[#This Row],[Equipment]],Tabelle1[Item],0),6)</f>
        <v>-</v>
      </c>
      <c r="I385" s="25"/>
      <c r="J385" s="25"/>
      <c r="K385" s="25"/>
    </row>
    <row r="386" spans="1:11" s="12" customFormat="1" ht="12.5">
      <c r="A386" s="23" t="s">
        <v>61</v>
      </c>
      <c r="B386" s="24" t="s">
        <v>42</v>
      </c>
      <c r="C386" s="24" t="str">
        <f>+INDEX(Tabelle1[[Type]:[Caps]],MATCH(Tabelle35[[#This Row],[Equipment]],Tabelle1[Item],0),1)</f>
        <v>Melee</v>
      </c>
      <c r="D386" s="50" t="s">
        <v>27</v>
      </c>
      <c r="E386" s="22">
        <f>+INDEX(Tabelle1[[Type]:[Caps]],MATCH(Tabelle35[[#This Row],[Equipment]],Tabelle1[Item],0),3)</f>
        <v>30</v>
      </c>
      <c r="F386" s="22"/>
      <c r="G386" s="22">
        <f t="shared" si="5"/>
        <v>0</v>
      </c>
      <c r="H386" s="79" t="str">
        <f>+INDEX(Tabelle1[[Type]:[Basic equipment]],MATCH(Tabelle35[[#This Row],[Equipment]],Tabelle1[Item],0),6)</f>
        <v>-</v>
      </c>
      <c r="I386" s="25"/>
      <c r="J386" s="25"/>
      <c r="K386" s="25"/>
    </row>
    <row r="387" spans="1:11" s="12" customFormat="1" ht="12.5">
      <c r="A387" s="23" t="s">
        <v>61</v>
      </c>
      <c r="B387" s="24" t="s">
        <v>42</v>
      </c>
      <c r="C387" s="24" t="str">
        <f>+INDEX(Tabelle1[[Type]:[Caps]],MATCH(Tabelle35[[#This Row],[Equipment]],Tabelle1[Item],0),1)</f>
        <v>Rifle</v>
      </c>
      <c r="D387" s="50" t="s">
        <v>23</v>
      </c>
      <c r="E387" s="22">
        <f>+INDEX(Tabelle1[[Type]:[Caps]],MATCH(Tabelle35[[#This Row],[Equipment]],Tabelle1[Item],0),3)</f>
        <v>24</v>
      </c>
      <c r="F387" s="22"/>
      <c r="G387" s="22">
        <f t="shared" si="5"/>
        <v>0</v>
      </c>
      <c r="H387" s="79" t="str">
        <f>+INDEX(Tabelle1[[Type]:[Basic equipment]],MATCH(Tabelle35[[#This Row],[Equipment]],Tabelle1[Item],0),6)</f>
        <v>-</v>
      </c>
      <c r="I387" s="25"/>
      <c r="J387" s="25"/>
      <c r="K387" s="25"/>
    </row>
    <row r="388" spans="1:11" s="25" customFormat="1" ht="12.5">
      <c r="A388" s="23" t="s">
        <v>61</v>
      </c>
      <c r="B388" s="24" t="s">
        <v>42</v>
      </c>
      <c r="C388" s="24" t="str">
        <f>+INDEX(Tabelle1[[Type]:[Caps]],MATCH(Tabelle35[[#This Row],[Equipment]],Tabelle1[Item],0),1)</f>
        <v>Pistol</v>
      </c>
      <c r="D388" s="50" t="s">
        <v>83</v>
      </c>
      <c r="E388" s="21">
        <f>+INDEX(Tabelle1[[Type]:[Caps]],MATCH(Tabelle35[[#This Row],[Equipment]],Tabelle1[Item],0),3)</f>
        <v>15</v>
      </c>
      <c r="F388" s="22"/>
      <c r="G388" s="22">
        <f t="shared" si="5"/>
        <v>0</v>
      </c>
      <c r="H388" s="28" t="str">
        <f>+INDEX(Tabelle1[[Type]:[Basic equipment]],MATCH(Tabelle35[[#This Row],[Equipment]],Tabelle1[Item],0),6)</f>
        <v>-</v>
      </c>
    </row>
    <row r="389" spans="1:11" s="25" customFormat="1" ht="12.5">
      <c r="A389" s="30" t="s">
        <v>61</v>
      </c>
      <c r="B389" s="31" t="s">
        <v>42</v>
      </c>
      <c r="C389" s="31" t="str">
        <f>+INDEX(Tabelle1[[Type]:[Caps]],MATCH(Tabelle35[[#This Row],[Equipment]],Tabelle1[Item],0),1)</f>
        <v>Rifle</v>
      </c>
      <c r="D389" s="50" t="s">
        <v>133</v>
      </c>
      <c r="E389" s="52">
        <f>+INDEX(Tabelle1[[Type]:[Caps]],MATCH(Tabelle35[[#This Row],[Equipment]],Tabelle1[Item],0),3)</f>
        <v>12</v>
      </c>
      <c r="F389" s="53"/>
      <c r="G389" s="53">
        <f t="shared" si="5"/>
        <v>0</v>
      </c>
      <c r="H389" s="54" t="str">
        <f>+INDEX(Tabelle1[[Type]:[Basic equipment]],MATCH(Tabelle35[[#This Row],[Equipment]],Tabelle1[Item],0),6)</f>
        <v>-</v>
      </c>
    </row>
    <row r="390" spans="1:11" s="12" customFormat="1" ht="12.5">
      <c r="A390" s="13" t="s">
        <v>61</v>
      </c>
      <c r="B390" s="14" t="s">
        <v>42</v>
      </c>
      <c r="C390" s="14" t="str">
        <f>+INDEX(Tabelle1[[Type]:[Caps]],MATCH(Tabelle35[[#This Row],[Equipment]],Tabelle1[Item],0),1)</f>
        <v>Pistol</v>
      </c>
      <c r="D390" s="49" t="s">
        <v>84</v>
      </c>
      <c r="E390" s="15">
        <f>+INDEX(Tabelle1[[Type]:[Caps]],MATCH(Tabelle35[[#This Row],[Equipment]],Tabelle1[Item],0),3)</f>
        <v>7</v>
      </c>
      <c r="F390" s="15"/>
      <c r="G390" s="15">
        <f t="shared" si="5"/>
        <v>0</v>
      </c>
      <c r="H390" s="16" t="str">
        <f>+INDEX(Tabelle1[[Type]:[Basic equipment]],MATCH(Tabelle35[[#This Row],[Equipment]],Tabelle1[Item],0),6)</f>
        <v>-</v>
      </c>
    </row>
    <row r="391" spans="1:11" s="12" customFormat="1" ht="14">
      <c r="A391" s="9" t="s">
        <v>61</v>
      </c>
      <c r="B391" s="10" t="s">
        <v>127</v>
      </c>
      <c r="C391" s="10"/>
      <c r="D391" s="10"/>
      <c r="E391" s="11"/>
      <c r="F391" s="11"/>
      <c r="G391" s="11"/>
      <c r="H391" s="10"/>
    </row>
    <row r="392" spans="1:11" s="12" customFormat="1" ht="12.5">
      <c r="A392" s="23" t="s">
        <v>61</v>
      </c>
      <c r="B392" s="24" t="s">
        <v>127</v>
      </c>
      <c r="C392" s="24" t="str">
        <f>+INDEX(Tabelle1[[Type]:[Caps]],MATCH(Tabelle35[[#This Row],[Equipment]],Tabelle1[Item],0),1)</f>
        <v>Chem</v>
      </c>
      <c r="D392" s="50" t="s">
        <v>223</v>
      </c>
      <c r="E392" s="21">
        <f>+INDEX(Tabelle1[[Type]:[Caps]],MATCH(Tabelle35[[#This Row],[Equipment]],Tabelle1[Item],0),3)</f>
        <v>52</v>
      </c>
      <c r="F392" s="22"/>
      <c r="G392" s="22">
        <f t="shared" si="5"/>
        <v>0</v>
      </c>
      <c r="H392" s="28" t="str">
        <f>+INDEX(Tabelle1[[Type]:[Basic equipment]],MATCH(Tabelle35[[#This Row],[Equipment]],Tabelle1[Item],0),6)</f>
        <v>-</v>
      </c>
    </row>
    <row r="393" spans="1:11" s="12" customFormat="1" ht="12.5">
      <c r="A393" s="23" t="s">
        <v>61</v>
      </c>
      <c r="B393" s="24" t="s">
        <v>127</v>
      </c>
      <c r="C393" s="24" t="str">
        <f>+INDEX(Tabelle1[[Type]:[Caps]],MATCH(Tabelle35[[#This Row],[Equipment]],Tabelle1[Item],0),1)</f>
        <v>Chem</v>
      </c>
      <c r="D393" s="50" t="s">
        <v>96</v>
      </c>
      <c r="E393" s="21">
        <f>+INDEX(Tabelle1[[Type]:[Caps]],MATCH(Tabelle35[[#This Row],[Equipment]],Tabelle1[Item],0),3)</f>
        <v>38</v>
      </c>
      <c r="F393" s="22"/>
      <c r="G393" s="22">
        <f t="shared" si="5"/>
        <v>0</v>
      </c>
      <c r="H393" s="28" t="str">
        <f>+INDEX(Tabelle1[[Type]:[Basic equipment]],MATCH(Tabelle35[[#This Row],[Equipment]],Tabelle1[Item],0),6)</f>
        <v>-</v>
      </c>
    </row>
    <row r="394" spans="1:11" s="12" customFormat="1" ht="12.5">
      <c r="A394" s="23" t="s">
        <v>61</v>
      </c>
      <c r="B394" s="24" t="s">
        <v>127</v>
      </c>
      <c r="C394" s="24" t="str">
        <f>+INDEX(Tabelle1[[Type]:[Caps]],MATCH(Tabelle35[[#This Row],[Equipment]],Tabelle1[Item],0),1)</f>
        <v>Chem</v>
      </c>
      <c r="D394" s="50" t="s">
        <v>202</v>
      </c>
      <c r="E394" s="21">
        <f>+INDEX(Tabelle1[[Type]:[Caps]],MATCH(Tabelle35[[#This Row],[Equipment]],Tabelle1[Item],0),3)</f>
        <v>24</v>
      </c>
      <c r="F394" s="22"/>
      <c r="G394" s="22">
        <f t="shared" si="5"/>
        <v>0</v>
      </c>
      <c r="H394" s="28" t="str">
        <f>+INDEX(Tabelle1[[Type]:[Basic equipment]],MATCH(Tabelle35[[#This Row],[Equipment]],Tabelle1[Item],0),6)</f>
        <v>-</v>
      </c>
    </row>
    <row r="395" spans="1:11" s="12" customFormat="1" ht="12.5">
      <c r="A395" s="23" t="s">
        <v>61</v>
      </c>
      <c r="B395" s="24" t="s">
        <v>127</v>
      </c>
      <c r="C395" s="24" t="str">
        <f>+INDEX(Tabelle1[[Type]:[Caps]],MATCH(Tabelle35[[#This Row],[Equipment]],Tabelle1[Item],0),1)</f>
        <v>Chem</v>
      </c>
      <c r="D395" s="50" t="s">
        <v>145</v>
      </c>
      <c r="E395" s="21">
        <f>+INDEX(Tabelle1[[Type]:[Caps]],MATCH(Tabelle35[[#This Row],[Equipment]],Tabelle1[Item],0),3)</f>
        <v>20</v>
      </c>
      <c r="F395" s="22"/>
      <c r="G395" s="22">
        <f t="shared" si="5"/>
        <v>0</v>
      </c>
      <c r="H395" s="28" t="str">
        <f>+INDEX(Tabelle1[[Type]:[Basic equipment]],MATCH(Tabelle35[[#This Row],[Equipment]],Tabelle1[Item],0),6)</f>
        <v>-</v>
      </c>
    </row>
    <row r="396" spans="1:11" s="12" customFormat="1" ht="12.5">
      <c r="A396" s="23" t="s">
        <v>61</v>
      </c>
      <c r="B396" s="24" t="s">
        <v>127</v>
      </c>
      <c r="C396" s="24" t="str">
        <f>+INDEX(Tabelle1[[Type]:[Caps]],MATCH(Tabelle35[[#This Row],[Equipment]],Tabelle1[Item],0),1)</f>
        <v>Chem</v>
      </c>
      <c r="D396" s="50" t="s">
        <v>214</v>
      </c>
      <c r="E396" s="21">
        <f>+INDEX(Tabelle1[[Type]:[Caps]],MATCH(Tabelle35[[#This Row],[Equipment]],Tabelle1[Item],0),3)</f>
        <v>20</v>
      </c>
      <c r="F396" s="22"/>
      <c r="G396" s="22">
        <f t="shared" si="5"/>
        <v>0</v>
      </c>
      <c r="H396" s="28" t="str">
        <f>+INDEX(Tabelle1[[Type]:[Basic equipment]],MATCH(Tabelle35[[#This Row],[Equipment]],Tabelle1[Item],0),6)</f>
        <v>-</v>
      </c>
    </row>
    <row r="397" spans="1:11" s="12" customFormat="1" ht="12.5">
      <c r="A397" s="23" t="s">
        <v>61</v>
      </c>
      <c r="B397" s="24" t="s">
        <v>127</v>
      </c>
      <c r="C397" s="24" t="str">
        <f>+INDEX(Tabelle1[[Type]:[Caps]],MATCH(Tabelle35[[#This Row],[Equipment]],Tabelle1[Item],0),1)</f>
        <v>Chem</v>
      </c>
      <c r="D397" s="50" t="s">
        <v>176</v>
      </c>
      <c r="E397" s="21">
        <f>+INDEX(Tabelle1[[Type]:[Caps]],MATCH(Tabelle35[[#This Row],[Equipment]],Tabelle1[Item],0),3)</f>
        <v>20</v>
      </c>
      <c r="F397" s="22"/>
      <c r="G397" s="22">
        <f t="shared" si="5"/>
        <v>0</v>
      </c>
      <c r="H397" s="28" t="str">
        <f>+INDEX(Tabelle1[[Type]:[Basic equipment]],MATCH(Tabelle35[[#This Row],[Equipment]],Tabelle1[Item],0),6)</f>
        <v>-</v>
      </c>
    </row>
    <row r="398" spans="1:11" s="12" customFormat="1" ht="12.5">
      <c r="A398" s="23" t="s">
        <v>61</v>
      </c>
      <c r="B398" s="24" t="s">
        <v>127</v>
      </c>
      <c r="C398" s="24" t="str">
        <f>+INDEX(Tabelle1[[Type]:[Caps]],MATCH(Tabelle35[[#This Row],[Equipment]],Tabelle1[Item],0),1)</f>
        <v>Chem</v>
      </c>
      <c r="D398" s="50" t="s">
        <v>105</v>
      </c>
      <c r="E398" s="21">
        <f>+INDEX(Tabelle1[[Type]:[Caps]],MATCH(Tabelle35[[#This Row],[Equipment]],Tabelle1[Item],0),3)</f>
        <v>20</v>
      </c>
      <c r="F398" s="22"/>
      <c r="G398" s="22">
        <f t="shared" si="5"/>
        <v>0</v>
      </c>
      <c r="H398" s="28" t="str">
        <f>+INDEX(Tabelle1[[Type]:[Basic equipment]],MATCH(Tabelle35[[#This Row],[Equipment]],Tabelle1[Item],0),6)</f>
        <v>-</v>
      </c>
    </row>
    <row r="399" spans="1:11" s="12" customFormat="1" ht="12.5">
      <c r="A399" s="23" t="s">
        <v>61</v>
      </c>
      <c r="B399" s="24" t="s">
        <v>127</v>
      </c>
      <c r="C399" s="24" t="str">
        <f>+INDEX(Tabelle1[[Type]:[Caps]],MATCH(Tabelle35[[#This Row],[Equipment]],Tabelle1[Item],0),1)</f>
        <v>Chem</v>
      </c>
      <c r="D399" s="50" t="s">
        <v>280</v>
      </c>
      <c r="E399" s="21">
        <f>+INDEX(Tabelle1[[Type]:[Caps]],MATCH(Tabelle35[[#This Row],[Equipment]],Tabelle1[Item],0),3)</f>
        <v>20</v>
      </c>
      <c r="F399" s="22"/>
      <c r="G399" s="22">
        <f t="shared" si="5"/>
        <v>0</v>
      </c>
      <c r="H399" s="28" t="str">
        <f>+INDEX(Tabelle1[[Type]:[Basic equipment]],MATCH(Tabelle35[[#This Row],[Equipment]],Tabelle1[Item],0),6)</f>
        <v>-</v>
      </c>
    </row>
    <row r="400" spans="1:11" s="12" customFormat="1" ht="12.5">
      <c r="A400" s="23" t="s">
        <v>61</v>
      </c>
      <c r="B400" s="24" t="s">
        <v>127</v>
      </c>
      <c r="C400" s="24" t="str">
        <f>+INDEX(Tabelle1[[Type]:[Caps]],MATCH(Tabelle35[[#This Row],[Equipment]],Tabelle1[Item],0),1)</f>
        <v>Chem</v>
      </c>
      <c r="D400" s="50" t="s">
        <v>221</v>
      </c>
      <c r="E400" s="21">
        <f>+INDEX(Tabelle1[[Type]:[Caps]],MATCH(Tabelle35[[#This Row],[Equipment]],Tabelle1[Item],0),3)</f>
        <v>20</v>
      </c>
      <c r="F400" s="22"/>
      <c r="G400" s="22">
        <f t="shared" si="5"/>
        <v>0</v>
      </c>
      <c r="H400" s="28" t="str">
        <f>+INDEX(Tabelle1[[Type]:[Basic equipment]],MATCH(Tabelle35[[#This Row],[Equipment]],Tabelle1[Item],0),6)</f>
        <v>-</v>
      </c>
    </row>
    <row r="401" spans="1:8" s="12" customFormat="1" ht="12.5">
      <c r="A401" s="23" t="s">
        <v>61</v>
      </c>
      <c r="B401" s="24" t="s">
        <v>127</v>
      </c>
      <c r="C401" s="24" t="str">
        <f>+INDEX(Tabelle1[[Type]:[Caps]],MATCH(Tabelle35[[#This Row],[Equipment]],Tabelle1[Item],0),1)</f>
        <v>Chem</v>
      </c>
      <c r="D401" s="50" t="s">
        <v>279</v>
      </c>
      <c r="E401" s="21">
        <f>+INDEX(Tabelle1[[Type]:[Caps]],MATCH(Tabelle35[[#This Row],[Equipment]],Tabelle1[Item],0),3)</f>
        <v>20</v>
      </c>
      <c r="F401" s="22"/>
      <c r="G401" s="22">
        <f t="shared" si="5"/>
        <v>0</v>
      </c>
      <c r="H401" s="28" t="str">
        <f>+INDEX(Tabelle1[[Type]:[Basic equipment]],MATCH(Tabelle35[[#This Row],[Equipment]],Tabelle1[Item],0),6)</f>
        <v>-</v>
      </c>
    </row>
    <row r="402" spans="1:8" s="12" customFormat="1" ht="12.5">
      <c r="A402" s="23" t="s">
        <v>61</v>
      </c>
      <c r="B402" s="24" t="s">
        <v>127</v>
      </c>
      <c r="C402" s="24" t="str">
        <f>+INDEX(Tabelle1[[Type]:[Caps]],MATCH(Tabelle35[[#This Row],[Equipment]],Tabelle1[Item],0),1)</f>
        <v>Chem</v>
      </c>
      <c r="D402" s="50" t="s">
        <v>386</v>
      </c>
      <c r="E402" s="21">
        <f>+INDEX(Tabelle1[[Type]:[Caps]],MATCH(Tabelle35[[#This Row],[Equipment]],Tabelle1[Item],0),3)</f>
        <v>20</v>
      </c>
      <c r="F402" s="22"/>
      <c r="G402" s="22">
        <f t="shared" si="5"/>
        <v>0</v>
      </c>
      <c r="H402" s="28" t="str">
        <f>+INDEX(Tabelle1[[Type]:[Basic equipment]],MATCH(Tabelle35[[#This Row],[Equipment]],Tabelle1[Item],0),6)</f>
        <v>-</v>
      </c>
    </row>
    <row r="403" spans="1:8" s="12" customFormat="1" ht="12.5">
      <c r="A403" s="23" t="s">
        <v>61</v>
      </c>
      <c r="B403" s="24" t="s">
        <v>127</v>
      </c>
      <c r="C403" s="24" t="str">
        <f>+INDEX(Tabelle1[[Type]:[Caps]],MATCH(Tabelle35[[#This Row],[Equipment]],Tabelle1[Item],0),1)</f>
        <v>Chem</v>
      </c>
      <c r="D403" s="50" t="s">
        <v>154</v>
      </c>
      <c r="E403" s="21">
        <f>+INDEX(Tabelle1[[Type]:[Caps]],MATCH(Tabelle35[[#This Row],[Equipment]],Tabelle1[Item],0),3)</f>
        <v>20</v>
      </c>
      <c r="F403" s="22"/>
      <c r="G403" s="22">
        <f t="shared" si="5"/>
        <v>0</v>
      </c>
      <c r="H403" s="28" t="str">
        <f>+INDEX(Tabelle1[[Type]:[Basic equipment]],MATCH(Tabelle35[[#This Row],[Equipment]],Tabelle1[Item],0),6)</f>
        <v>-</v>
      </c>
    </row>
    <row r="404" spans="1:8" s="12" customFormat="1" ht="12.5">
      <c r="A404" s="23" t="s">
        <v>61</v>
      </c>
      <c r="B404" s="24" t="s">
        <v>127</v>
      </c>
      <c r="C404" s="24" t="str">
        <f>+INDEX(Tabelle1[[Type]:[Caps]],MATCH(Tabelle35[[#This Row],[Equipment]],Tabelle1[Item],0),1)</f>
        <v>Chem</v>
      </c>
      <c r="D404" s="50" t="s">
        <v>278</v>
      </c>
      <c r="E404" s="21">
        <f>+INDEX(Tabelle1[[Type]:[Caps]],MATCH(Tabelle35[[#This Row],[Equipment]],Tabelle1[Item],0),3)</f>
        <v>16</v>
      </c>
      <c r="F404" s="22"/>
      <c r="G404" s="22">
        <f t="shared" si="5"/>
        <v>0</v>
      </c>
      <c r="H404" s="28" t="str">
        <f>+INDEX(Tabelle1[[Type]:[Basic equipment]],MATCH(Tabelle35[[#This Row],[Equipment]],Tabelle1[Item],0),6)</f>
        <v>-</v>
      </c>
    </row>
    <row r="405" spans="1:8" s="12" customFormat="1" ht="12.5">
      <c r="A405" s="23" t="s">
        <v>61</v>
      </c>
      <c r="B405" s="24" t="s">
        <v>127</v>
      </c>
      <c r="C405" s="24" t="str">
        <f>+INDEX(Tabelle1[[Type]:[Caps]],MATCH(Tabelle35[[#This Row],[Equipment]],Tabelle1[Item],0),1)</f>
        <v>Chem</v>
      </c>
      <c r="D405" s="50" t="s">
        <v>126</v>
      </c>
      <c r="E405" s="21">
        <f>+INDEX(Tabelle1[[Type]:[Caps]],MATCH(Tabelle35[[#This Row],[Equipment]],Tabelle1[Item],0),3)</f>
        <v>16</v>
      </c>
      <c r="F405" s="22"/>
      <c r="G405" s="22">
        <f t="shared" si="5"/>
        <v>0</v>
      </c>
      <c r="H405" s="28" t="str">
        <f>+INDEX(Tabelle1[[Type]:[Basic equipment]],MATCH(Tabelle35[[#This Row],[Equipment]],Tabelle1[Item],0),6)</f>
        <v>-</v>
      </c>
    </row>
    <row r="406" spans="1:8" s="12" customFormat="1" ht="12.5">
      <c r="A406" s="23" t="s">
        <v>61</v>
      </c>
      <c r="B406" s="24" t="s">
        <v>127</v>
      </c>
      <c r="C406" s="24" t="str">
        <f>+INDEX(Tabelle1[[Type]:[Caps]],MATCH(Tabelle35[[#This Row],[Equipment]],Tabelle1[Item],0),1)</f>
        <v>Chem</v>
      </c>
      <c r="D406" s="50" t="s">
        <v>106</v>
      </c>
      <c r="E406" s="21">
        <f>+INDEX(Tabelle1[[Type]:[Caps]],MATCH(Tabelle35[[#This Row],[Equipment]],Tabelle1[Item],0),3)</f>
        <v>13</v>
      </c>
      <c r="F406" s="22"/>
      <c r="G406" s="22">
        <f t="shared" si="5"/>
        <v>0</v>
      </c>
      <c r="H406" s="28" t="str">
        <f>+INDEX(Tabelle1[[Type]:[Basic equipment]],MATCH(Tabelle35[[#This Row],[Equipment]],Tabelle1[Item],0),6)</f>
        <v>-</v>
      </c>
    </row>
    <row r="407" spans="1:8" s="12" customFormat="1" ht="12.5">
      <c r="A407" s="23" t="s">
        <v>61</v>
      </c>
      <c r="B407" s="24" t="s">
        <v>127</v>
      </c>
      <c r="C407" s="24" t="str">
        <f>+INDEX(Tabelle1[[Type]:[Caps]],MATCH(Tabelle35[[#This Row],[Equipment]],Tabelle1[Item],0),1)</f>
        <v>Chem</v>
      </c>
      <c r="D407" s="50" t="s">
        <v>128</v>
      </c>
      <c r="E407" s="21">
        <f>+INDEX(Tabelle1[[Type]:[Caps]],MATCH(Tabelle35[[#This Row],[Equipment]],Tabelle1[Item],0),3)</f>
        <v>13</v>
      </c>
      <c r="F407" s="22"/>
      <c r="G407" s="22">
        <f t="shared" si="5"/>
        <v>0</v>
      </c>
      <c r="H407" s="28" t="str">
        <f>+INDEX(Tabelle1[[Type]:[Basic equipment]],MATCH(Tabelle35[[#This Row],[Equipment]],Tabelle1[Item],0),6)</f>
        <v>-</v>
      </c>
    </row>
    <row r="408" spans="1:8" s="12" customFormat="1" ht="12.5">
      <c r="A408" s="23" t="s">
        <v>61</v>
      </c>
      <c r="B408" s="24" t="s">
        <v>127</v>
      </c>
      <c r="C408" s="24" t="str">
        <f>+INDEX(Tabelle1[[Type]:[Caps]],MATCH(Tabelle35[[#This Row],[Equipment]],Tabelle1[Item],0),1)</f>
        <v>Chem</v>
      </c>
      <c r="D408" s="50" t="s">
        <v>232</v>
      </c>
      <c r="E408" s="21">
        <f>+INDEX(Tabelle1[[Type]:[Caps]],MATCH(Tabelle35[[#This Row],[Equipment]],Tabelle1[Item],0),3)</f>
        <v>11</v>
      </c>
      <c r="F408" s="22"/>
      <c r="G408" s="22">
        <f t="shared" si="5"/>
        <v>0</v>
      </c>
      <c r="H408" s="28" t="str">
        <f>+INDEX(Tabelle1[[Type]:[Basic equipment]],MATCH(Tabelle35[[#This Row],[Equipment]],Tabelle1[Item],0),6)</f>
        <v>-</v>
      </c>
    </row>
    <row r="409" spans="1:8" s="12" customFormat="1" ht="12.5">
      <c r="A409" s="23" t="s">
        <v>61</v>
      </c>
      <c r="B409" s="24" t="s">
        <v>127</v>
      </c>
      <c r="C409" s="24" t="str">
        <f>+INDEX(Tabelle1[[Type]:[Caps]],MATCH(Tabelle35[[#This Row],[Equipment]],Tabelle1[Item],0),1)</f>
        <v>Chem</v>
      </c>
      <c r="D409" s="50" t="s">
        <v>213</v>
      </c>
      <c r="E409" s="21">
        <f>+INDEX(Tabelle1[[Type]:[Caps]],MATCH(Tabelle35[[#This Row],[Equipment]],Tabelle1[Item],0),3)</f>
        <v>10</v>
      </c>
      <c r="F409" s="22"/>
      <c r="G409" s="22">
        <f t="shared" si="5"/>
        <v>0</v>
      </c>
      <c r="H409" s="28" t="str">
        <f>+INDEX(Tabelle1[[Type]:[Basic equipment]],MATCH(Tabelle35[[#This Row],[Equipment]],Tabelle1[Item],0),6)</f>
        <v>-</v>
      </c>
    </row>
    <row r="410" spans="1:8" s="12" customFormat="1" ht="14">
      <c r="A410" s="9" t="s">
        <v>61</v>
      </c>
      <c r="B410" s="10" t="s">
        <v>160</v>
      </c>
      <c r="C410" s="10"/>
      <c r="D410" s="10"/>
      <c r="E410" s="11"/>
      <c r="F410" s="11"/>
      <c r="G410" s="11"/>
      <c r="H410" s="10"/>
    </row>
    <row r="411" spans="1:8" s="12" customFormat="1" ht="12.5">
      <c r="A411" s="23" t="s">
        <v>61</v>
      </c>
      <c r="B411" s="24" t="s">
        <v>160</v>
      </c>
      <c r="C411" s="24" t="str">
        <f>+INDEX(Tabelle1[[Type]:[Caps]],MATCH(Tabelle35[[#This Row],[Equipment]],Tabelle1[Item],0),1)</f>
        <v>Leader</v>
      </c>
      <c r="D411" s="24" t="s">
        <v>215</v>
      </c>
      <c r="E411" s="21">
        <f>+INDEX(Tabelle1[[Type]:[Caps]],MATCH(Tabelle35[[#This Row],[Equipment]],Tabelle1[Item],0),3)</f>
        <v>39</v>
      </c>
      <c r="F411" s="22"/>
      <c r="G411" s="22">
        <f>+F411*E411</f>
        <v>0</v>
      </c>
      <c r="H411" s="28" t="str">
        <f>+INDEX(Tabelle1[[Type]:[Basic equipment]],MATCH(Tabelle35[[#This Row],[Equipment]],Tabelle1[Item],0),6)</f>
        <v>-</v>
      </c>
    </row>
    <row r="412" spans="1:8" s="12" customFormat="1" ht="12.5">
      <c r="A412" s="23" t="s">
        <v>61</v>
      </c>
      <c r="B412" s="24" t="s">
        <v>160</v>
      </c>
      <c r="C412" s="24" t="str">
        <f>+INDEX(Tabelle1[[Type]:[Caps]],MATCH(Tabelle35[[#This Row],[Equipment]],Tabelle1[Item],0),1)</f>
        <v>Leader</v>
      </c>
      <c r="D412" s="24" t="s">
        <v>182</v>
      </c>
      <c r="E412" s="21">
        <f>+INDEX(Tabelle1[[Type]:[Caps]],MATCH(Tabelle35[[#This Row],[Equipment]],Tabelle1[Item],0),3)</f>
        <v>36</v>
      </c>
      <c r="F412" s="22"/>
      <c r="G412" s="22">
        <f t="shared" ref="G412:G432" si="6">+F412*E412</f>
        <v>0</v>
      </c>
      <c r="H412" s="28" t="str">
        <f>+INDEX(Tabelle1[[Type]:[Basic equipment]],MATCH(Tabelle35[[#This Row],[Equipment]],Tabelle1[Item],0),6)</f>
        <v>-</v>
      </c>
    </row>
    <row r="413" spans="1:8" s="12" customFormat="1" ht="12.5">
      <c r="A413" s="23" t="s">
        <v>61</v>
      </c>
      <c r="B413" s="24" t="s">
        <v>160</v>
      </c>
      <c r="C413" s="24" t="str">
        <f>+INDEX(Tabelle1[[Type]:[Caps]],MATCH(Tabelle35[[#This Row],[Equipment]],Tabelle1[Item],0),1)</f>
        <v>Leader</v>
      </c>
      <c r="D413" s="24" t="s">
        <v>177</v>
      </c>
      <c r="E413" s="21">
        <f>+INDEX(Tabelle1[[Type]:[Caps]],MATCH(Tabelle35[[#This Row],[Equipment]],Tabelle1[Item],0),3)</f>
        <v>26</v>
      </c>
      <c r="F413" s="22"/>
      <c r="G413" s="22">
        <f t="shared" si="6"/>
        <v>0</v>
      </c>
      <c r="H413" s="28" t="str">
        <f>+INDEX(Tabelle1[[Type]:[Basic equipment]],MATCH(Tabelle35[[#This Row],[Equipment]],Tabelle1[Item],0),6)</f>
        <v>-</v>
      </c>
    </row>
    <row r="414" spans="1:8" s="12" customFormat="1" ht="12.5">
      <c r="A414" s="23" t="s">
        <v>61</v>
      </c>
      <c r="B414" s="24" t="s">
        <v>160</v>
      </c>
      <c r="C414" s="24" t="str">
        <f>+INDEX(Tabelle1[[Type]:[Caps]],MATCH(Tabelle35[[#This Row],[Equipment]],Tabelle1[Item],0),1)</f>
        <v>Leader</v>
      </c>
      <c r="D414" s="24" t="s">
        <v>233</v>
      </c>
      <c r="E414" s="21">
        <f>+INDEX(Tabelle1[[Type]:[Caps]],MATCH(Tabelle35[[#This Row],[Equipment]],Tabelle1[Item],0),3)</f>
        <v>20</v>
      </c>
      <c r="F414" s="22"/>
      <c r="G414" s="22">
        <f t="shared" si="6"/>
        <v>0</v>
      </c>
      <c r="H414" s="28" t="str">
        <f>+INDEX(Tabelle1[[Type]:[Basic equipment]],MATCH(Tabelle35[[#This Row],[Equipment]],Tabelle1[Item],0),6)</f>
        <v>-</v>
      </c>
    </row>
    <row r="415" spans="1:8" s="12" customFormat="1" ht="12.5">
      <c r="A415" s="23" t="s">
        <v>61</v>
      </c>
      <c r="B415" s="24" t="s">
        <v>160</v>
      </c>
      <c r="C415" s="24" t="str">
        <f>+INDEX(Tabelle1[[Type]:[Caps]],MATCH(Tabelle35[[#This Row],[Equipment]],Tabelle1[Item],0),1)</f>
        <v>Leader</v>
      </c>
      <c r="D415" s="24" t="s">
        <v>197</v>
      </c>
      <c r="E415" s="21">
        <f>+INDEX(Tabelle1[[Type]:[Caps]],MATCH(Tabelle35[[#This Row],[Equipment]],Tabelle1[Item],0),3)</f>
        <v>20</v>
      </c>
      <c r="F415" s="22"/>
      <c r="G415" s="22">
        <f t="shared" si="6"/>
        <v>0</v>
      </c>
      <c r="H415" s="28" t="str">
        <f>+INDEX(Tabelle1[[Type]:[Basic equipment]],MATCH(Tabelle35[[#This Row],[Equipment]],Tabelle1[Item],0),6)</f>
        <v>-</v>
      </c>
    </row>
    <row r="416" spans="1:8" s="12" customFormat="1" ht="12.5">
      <c r="A416" s="23" t="s">
        <v>61</v>
      </c>
      <c r="B416" s="24" t="s">
        <v>160</v>
      </c>
      <c r="C416" s="24" t="str">
        <f>+INDEX(Tabelle1[[Type]:[Caps]],MATCH(Tabelle35[[#This Row],[Equipment]],Tabelle1[Item],0),1)</f>
        <v>Leader</v>
      </c>
      <c r="D416" s="24" t="s">
        <v>163</v>
      </c>
      <c r="E416" s="21">
        <f>+INDEX(Tabelle1[[Type]:[Caps]],MATCH(Tabelle35[[#This Row],[Equipment]],Tabelle1[Item],0),3)</f>
        <v>20</v>
      </c>
      <c r="F416" s="22"/>
      <c r="G416" s="22">
        <f t="shared" si="6"/>
        <v>0</v>
      </c>
      <c r="H416" s="28" t="str">
        <f>+INDEX(Tabelle1[[Type]:[Basic equipment]],MATCH(Tabelle35[[#This Row],[Equipment]],Tabelle1[Item],0),6)</f>
        <v>-</v>
      </c>
    </row>
    <row r="417" spans="1:8" s="12" customFormat="1" ht="12.5">
      <c r="A417" s="23" t="s">
        <v>61</v>
      </c>
      <c r="B417" s="24" t="s">
        <v>160</v>
      </c>
      <c r="C417" s="24" t="str">
        <f>+INDEX(Tabelle1[[Type]:[Caps]],MATCH(Tabelle35[[#This Row],[Equipment]],Tabelle1[Item],0),1)</f>
        <v>Leader</v>
      </c>
      <c r="D417" s="24" t="s">
        <v>286</v>
      </c>
      <c r="E417" s="21">
        <f>+INDEX(Tabelle1[[Type]:[Caps]],MATCH(Tabelle35[[#This Row],[Equipment]],Tabelle1[Item],0),3)</f>
        <v>16</v>
      </c>
      <c r="F417" s="22"/>
      <c r="G417" s="22">
        <f t="shared" si="6"/>
        <v>0</v>
      </c>
      <c r="H417" s="28" t="str">
        <f>+INDEX(Tabelle1[[Type]:[Basic equipment]],MATCH(Tabelle35[[#This Row],[Equipment]],Tabelle1[Item],0),6)</f>
        <v>-</v>
      </c>
    </row>
    <row r="418" spans="1:8" s="12" customFormat="1" ht="12.5">
      <c r="A418" s="23" t="s">
        <v>61</v>
      </c>
      <c r="B418" s="24" t="s">
        <v>160</v>
      </c>
      <c r="C418" s="24" t="str">
        <f>+INDEX(Tabelle1[[Type]:[Caps]],MATCH(Tabelle35[[#This Row],[Equipment]],Tabelle1[Item],0),1)</f>
        <v>Leader</v>
      </c>
      <c r="D418" s="24" t="s">
        <v>284</v>
      </c>
      <c r="E418" s="21">
        <f>+INDEX(Tabelle1[[Type]:[Caps]],MATCH(Tabelle35[[#This Row],[Equipment]],Tabelle1[Item],0),3)</f>
        <v>16</v>
      </c>
      <c r="F418" s="22"/>
      <c r="G418" s="22">
        <f t="shared" si="6"/>
        <v>0</v>
      </c>
      <c r="H418" s="28" t="str">
        <f>+INDEX(Tabelle1[[Type]:[Basic equipment]],MATCH(Tabelle35[[#This Row],[Equipment]],Tabelle1[Item],0),6)</f>
        <v>-</v>
      </c>
    </row>
    <row r="419" spans="1:8" s="12" customFormat="1" ht="12.5">
      <c r="A419" s="23" t="s">
        <v>61</v>
      </c>
      <c r="B419" s="24" t="s">
        <v>160</v>
      </c>
      <c r="C419" s="24" t="str">
        <f>+INDEX(Tabelle1[[Type]:[Caps]],MATCH(Tabelle35[[#This Row],[Equipment]],Tabelle1[Item],0),1)</f>
        <v>Leader</v>
      </c>
      <c r="D419" s="24" t="s">
        <v>193</v>
      </c>
      <c r="E419" s="21">
        <f>+INDEX(Tabelle1[[Type]:[Caps]],MATCH(Tabelle35[[#This Row],[Equipment]],Tabelle1[Item],0),3)</f>
        <v>13</v>
      </c>
      <c r="F419" s="22"/>
      <c r="G419" s="22">
        <f t="shared" si="6"/>
        <v>0</v>
      </c>
      <c r="H419" s="28" t="str">
        <f>+INDEX(Tabelle1[[Type]:[Basic equipment]],MATCH(Tabelle35[[#This Row],[Equipment]],Tabelle1[Item],0),6)</f>
        <v>-</v>
      </c>
    </row>
    <row r="420" spans="1:8" s="12" customFormat="1" ht="12.5">
      <c r="A420" s="23" t="s">
        <v>61</v>
      </c>
      <c r="B420" s="24" t="s">
        <v>160</v>
      </c>
      <c r="C420" s="24" t="str">
        <f>+INDEX(Tabelle1[[Type]:[Caps]],MATCH(Tabelle35[[#This Row],[Equipment]],Tabelle1[Item],0),1)</f>
        <v>Leader</v>
      </c>
      <c r="D420" s="24" t="s">
        <v>345</v>
      </c>
      <c r="E420" s="21">
        <f>+INDEX(Tabelle1[[Type]:[Caps]],MATCH(Tabelle35[[#This Row],[Equipment]],Tabelle1[Item],0),3)</f>
        <v>13</v>
      </c>
      <c r="F420" s="22"/>
      <c r="G420" s="22">
        <f t="shared" si="6"/>
        <v>0</v>
      </c>
      <c r="H420" s="28" t="str">
        <f>+INDEX(Tabelle1[[Type]:[Basic equipment]],MATCH(Tabelle35[[#This Row],[Equipment]],Tabelle1[Item],0),6)</f>
        <v>-</v>
      </c>
    </row>
    <row r="421" spans="1:8" s="12" customFormat="1" ht="12.5">
      <c r="A421" s="23" t="s">
        <v>61</v>
      </c>
      <c r="B421" s="24" t="s">
        <v>160</v>
      </c>
      <c r="C421" s="24" t="str">
        <f>+INDEX(Tabelle1[[Type]:[Caps]],MATCH(Tabelle35[[#This Row],[Equipment]],Tabelle1[Item],0),1)</f>
        <v>Leader</v>
      </c>
      <c r="D421" s="24" t="s">
        <v>283</v>
      </c>
      <c r="E421" s="21">
        <f>+INDEX(Tabelle1[[Type]:[Caps]],MATCH(Tabelle35[[#This Row],[Equipment]],Tabelle1[Item],0),3)</f>
        <v>13</v>
      </c>
      <c r="F421" s="22"/>
      <c r="G421" s="22">
        <f t="shared" si="6"/>
        <v>0</v>
      </c>
      <c r="H421" s="28" t="str">
        <f>+INDEX(Tabelle1[[Type]:[Basic equipment]],MATCH(Tabelle35[[#This Row],[Equipment]],Tabelle1[Item],0),6)</f>
        <v>-</v>
      </c>
    </row>
    <row r="422" spans="1:8" s="12" customFormat="1" ht="12.5">
      <c r="A422" s="23" t="s">
        <v>61</v>
      </c>
      <c r="B422" s="24" t="s">
        <v>160</v>
      </c>
      <c r="C422" s="24" t="str">
        <f>+INDEX(Tabelle1[[Type]:[Caps]],MATCH(Tabelle35[[#This Row],[Equipment]],Tabelle1[Item],0),1)</f>
        <v>Leader</v>
      </c>
      <c r="D422" s="24" t="s">
        <v>343</v>
      </c>
      <c r="E422" s="21">
        <f>+INDEX(Tabelle1[[Type]:[Caps]],MATCH(Tabelle35[[#This Row],[Equipment]],Tabelle1[Item],0),3)</f>
        <v>12</v>
      </c>
      <c r="F422" s="22"/>
      <c r="G422" s="22">
        <f t="shared" si="6"/>
        <v>0</v>
      </c>
      <c r="H422" s="28" t="str">
        <f>+INDEX(Tabelle1[[Type]:[Basic equipment]],MATCH(Tabelle35[[#This Row],[Equipment]],Tabelle1[Item],0),6)</f>
        <v>-</v>
      </c>
    </row>
    <row r="423" spans="1:8" s="12" customFormat="1" ht="12.5">
      <c r="A423" s="23" t="s">
        <v>61</v>
      </c>
      <c r="B423" s="24" t="s">
        <v>160</v>
      </c>
      <c r="C423" s="24" t="str">
        <f>+INDEX(Tabelle1[[Type]:[Caps]],MATCH(Tabelle35[[#This Row],[Equipment]],Tabelle1[Item],0),1)</f>
        <v>Leader</v>
      </c>
      <c r="D423" s="24" t="s">
        <v>285</v>
      </c>
      <c r="E423" s="21">
        <f>+INDEX(Tabelle1[[Type]:[Caps]],MATCH(Tabelle35[[#This Row],[Equipment]],Tabelle1[Item],0),3)</f>
        <v>11</v>
      </c>
      <c r="F423" s="22"/>
      <c r="G423" s="22">
        <f t="shared" si="6"/>
        <v>0</v>
      </c>
      <c r="H423" s="28" t="str">
        <f>+INDEX(Tabelle1[[Type]:[Basic equipment]],MATCH(Tabelle35[[#This Row],[Equipment]],Tabelle1[Item],0),6)</f>
        <v>-</v>
      </c>
    </row>
    <row r="424" spans="1:8" s="12" customFormat="1" ht="12.5">
      <c r="A424" s="23" t="s">
        <v>61</v>
      </c>
      <c r="B424" s="24" t="s">
        <v>160</v>
      </c>
      <c r="C424" s="24" t="str">
        <f>+INDEX(Tabelle1[[Type]:[Caps]],MATCH(Tabelle35[[#This Row],[Equipment]],Tabelle1[Item],0),1)</f>
        <v>Leader</v>
      </c>
      <c r="D424" s="24" t="s">
        <v>159</v>
      </c>
      <c r="E424" s="21">
        <f>+INDEX(Tabelle1[[Type]:[Caps]],MATCH(Tabelle35[[#This Row],[Equipment]],Tabelle1[Item],0),3)</f>
        <v>10</v>
      </c>
      <c r="F424" s="22"/>
      <c r="G424" s="22">
        <f t="shared" si="6"/>
        <v>0</v>
      </c>
      <c r="H424" s="28" t="str">
        <f>+INDEX(Tabelle1[[Type]:[Basic equipment]],MATCH(Tabelle35[[#This Row],[Equipment]],Tabelle1[Item],0),6)</f>
        <v>-</v>
      </c>
    </row>
    <row r="425" spans="1:8" s="12" customFormat="1" ht="12.5">
      <c r="A425" s="23" t="s">
        <v>61</v>
      </c>
      <c r="B425" s="24" t="s">
        <v>160</v>
      </c>
      <c r="C425" s="24" t="str">
        <f>+INDEX(Tabelle1[[Type]:[Caps]],MATCH(Tabelle35[[#This Row],[Equipment]],Tabelle1[Item],0),1)</f>
        <v>Leader</v>
      </c>
      <c r="D425" s="24" t="s">
        <v>344</v>
      </c>
      <c r="E425" s="21">
        <f>+INDEX(Tabelle1[[Type]:[Caps]],MATCH(Tabelle35[[#This Row],[Equipment]],Tabelle1[Item],0),3)</f>
        <v>10</v>
      </c>
      <c r="F425" s="22"/>
      <c r="G425" s="22">
        <f t="shared" si="6"/>
        <v>0</v>
      </c>
      <c r="H425" s="28" t="str">
        <f>+INDEX(Tabelle1[[Type]:[Basic equipment]],MATCH(Tabelle35[[#This Row],[Equipment]],Tabelle1[Item],0),6)</f>
        <v>-</v>
      </c>
    </row>
    <row r="426" spans="1:8" s="12" customFormat="1" ht="12.5">
      <c r="A426" s="23" t="s">
        <v>61</v>
      </c>
      <c r="B426" s="24" t="s">
        <v>160</v>
      </c>
      <c r="C426" s="24" t="str">
        <f>+INDEX(Tabelle1[[Type]:[Caps]],MATCH(Tabelle35[[#This Row],[Equipment]],Tabelle1[Item],0),1)</f>
        <v>Leader</v>
      </c>
      <c r="D426" s="24" t="s">
        <v>161</v>
      </c>
      <c r="E426" s="21">
        <f>+INDEX(Tabelle1[[Type]:[Caps]],MATCH(Tabelle35[[#This Row],[Equipment]],Tabelle1[Item],0),3)</f>
        <v>10</v>
      </c>
      <c r="F426" s="22"/>
      <c r="G426" s="22">
        <f t="shared" si="6"/>
        <v>0</v>
      </c>
      <c r="H426" s="28" t="str">
        <f>+INDEX(Tabelle1[[Type]:[Basic equipment]],MATCH(Tabelle35[[#This Row],[Equipment]],Tabelle1[Item],0),6)</f>
        <v>-</v>
      </c>
    </row>
    <row r="427" spans="1:8" s="12" customFormat="1" ht="12.5">
      <c r="A427" s="23" t="s">
        <v>61</v>
      </c>
      <c r="B427" s="24" t="s">
        <v>160</v>
      </c>
      <c r="C427" s="24" t="str">
        <f>+INDEX(Tabelle1[[Type]:[Caps]],MATCH(Tabelle35[[#This Row],[Equipment]],Tabelle1[Item],0),1)</f>
        <v>Leader</v>
      </c>
      <c r="D427" s="24" t="s">
        <v>206</v>
      </c>
      <c r="E427" s="21">
        <f>+INDEX(Tabelle1[[Type]:[Caps]],MATCH(Tabelle35[[#This Row],[Equipment]],Tabelle1[Item],0),3)</f>
        <v>10</v>
      </c>
      <c r="F427" s="22"/>
      <c r="G427" s="22">
        <f t="shared" si="6"/>
        <v>0</v>
      </c>
      <c r="H427" s="28" t="str">
        <f>+INDEX(Tabelle1[[Type]:[Basic equipment]],MATCH(Tabelle35[[#This Row],[Equipment]],Tabelle1[Item],0),6)</f>
        <v>-</v>
      </c>
    </row>
    <row r="428" spans="1:8" s="12" customFormat="1" ht="12.5">
      <c r="A428" s="23" t="s">
        <v>61</v>
      </c>
      <c r="B428" s="24" t="s">
        <v>160</v>
      </c>
      <c r="C428" s="24" t="str">
        <f>+INDEX(Tabelle1[[Type]:[Caps]],MATCH(Tabelle35[[#This Row],[Equipment]],Tabelle1[Item],0),1)</f>
        <v>Leader</v>
      </c>
      <c r="D428" s="24" t="s">
        <v>287</v>
      </c>
      <c r="E428" s="21">
        <f>+INDEX(Tabelle1[[Type]:[Caps]],MATCH(Tabelle35[[#This Row],[Equipment]],Tabelle1[Item],0),3)</f>
        <v>8</v>
      </c>
      <c r="F428" s="22"/>
      <c r="G428" s="22">
        <f t="shared" si="6"/>
        <v>0</v>
      </c>
      <c r="H428" s="28" t="str">
        <f>+INDEX(Tabelle1[[Type]:[Basic equipment]],MATCH(Tabelle35[[#This Row],[Equipment]],Tabelle1[Item],0),6)</f>
        <v>-</v>
      </c>
    </row>
    <row r="429" spans="1:8" s="12" customFormat="1" ht="12.5">
      <c r="A429" s="23" t="s">
        <v>61</v>
      </c>
      <c r="B429" s="24" t="s">
        <v>160</v>
      </c>
      <c r="C429" s="24" t="str">
        <f>+INDEX(Tabelle1[[Type]:[Caps]],MATCH(Tabelle35[[#This Row],[Equipment]],Tabelle1[Item],0),1)</f>
        <v>Leader</v>
      </c>
      <c r="D429" s="24" t="s">
        <v>388</v>
      </c>
      <c r="E429" s="21">
        <f>+INDEX(Tabelle1[[Type]:[Caps]],MATCH(Tabelle35[[#This Row],[Equipment]],Tabelle1[Item],0),3)</f>
        <v>7</v>
      </c>
      <c r="F429" s="22"/>
      <c r="G429" s="22">
        <f t="shared" si="6"/>
        <v>0</v>
      </c>
      <c r="H429" s="28" t="str">
        <f>+INDEX(Tabelle1[[Type]:[Basic equipment]],MATCH(Tabelle35[[#This Row],[Equipment]],Tabelle1[Item],0),6)</f>
        <v>-</v>
      </c>
    </row>
    <row r="430" spans="1:8" s="12" customFormat="1" ht="12.5">
      <c r="A430" s="23" t="s">
        <v>61</v>
      </c>
      <c r="B430" s="24" t="s">
        <v>160</v>
      </c>
      <c r="C430" s="24" t="str">
        <f>+INDEX(Tabelle1[[Type]:[Caps]],MATCH(Tabelle35[[#This Row],[Equipment]],Tabelle1[Item],0),1)</f>
        <v>Leader</v>
      </c>
      <c r="D430" s="24" t="s">
        <v>389</v>
      </c>
      <c r="E430" s="21">
        <f>+INDEX(Tabelle1[[Type]:[Caps]],MATCH(Tabelle35[[#This Row],[Equipment]],Tabelle1[Item],0),3)</f>
        <v>7</v>
      </c>
      <c r="F430" s="22"/>
      <c r="G430" s="22">
        <f t="shared" si="6"/>
        <v>0</v>
      </c>
      <c r="H430" s="28" t="str">
        <f>+INDEX(Tabelle1[[Type]:[Basic equipment]],MATCH(Tabelle35[[#This Row],[Equipment]],Tabelle1[Item],0),6)</f>
        <v>-</v>
      </c>
    </row>
    <row r="431" spans="1:8" s="12" customFormat="1" ht="12.5">
      <c r="A431" s="23" t="s">
        <v>61</v>
      </c>
      <c r="B431" s="24" t="s">
        <v>160</v>
      </c>
      <c r="C431" s="24" t="str">
        <f>+INDEX(Tabelle1[[Type]:[Caps]],MATCH(Tabelle35[[#This Row],[Equipment]],Tabelle1[Item],0),1)</f>
        <v>Leader</v>
      </c>
      <c r="D431" s="24" t="s">
        <v>226</v>
      </c>
      <c r="E431" s="21">
        <f>+INDEX(Tabelle1[[Type]:[Caps]],MATCH(Tabelle35[[#This Row],[Equipment]],Tabelle1[Item],0),3)</f>
        <v>7</v>
      </c>
      <c r="F431" s="22"/>
      <c r="G431" s="22">
        <f t="shared" si="6"/>
        <v>0</v>
      </c>
      <c r="H431" s="28" t="str">
        <f>+INDEX(Tabelle1[[Type]:[Basic equipment]],MATCH(Tabelle35[[#This Row],[Equipment]],Tabelle1[Item],0),6)</f>
        <v>-</v>
      </c>
    </row>
    <row r="432" spans="1:8" s="12" customFormat="1" ht="12.5">
      <c r="A432" s="23" t="s">
        <v>61</v>
      </c>
      <c r="B432" s="24" t="s">
        <v>160</v>
      </c>
      <c r="C432" s="24" t="str">
        <f>+INDEX(Tabelle1[[Type]:[Caps]],MATCH(Tabelle35[[#This Row],[Equipment]],Tabelle1[Item],0),1)</f>
        <v>Leader</v>
      </c>
      <c r="D432" s="24" t="s">
        <v>162</v>
      </c>
      <c r="E432" s="21">
        <f>+INDEX(Tabelle1[[Type]:[Caps]],MATCH(Tabelle35[[#This Row],[Equipment]],Tabelle1[Item],0),3)</f>
        <v>5</v>
      </c>
      <c r="F432" s="22"/>
      <c r="G432" s="22">
        <f t="shared" si="6"/>
        <v>0</v>
      </c>
      <c r="H432" s="28" t="str">
        <f>+INDEX(Tabelle1[[Type]:[Basic equipment]],MATCH(Tabelle35[[#This Row],[Equipment]],Tabelle1[Item],0),6)</f>
        <v>-</v>
      </c>
    </row>
    <row r="433" spans="1:8" s="12" customFormat="1" ht="14">
      <c r="A433" s="9" t="s">
        <v>61</v>
      </c>
      <c r="B433" s="10" t="s">
        <v>165</v>
      </c>
      <c r="C433" s="10"/>
      <c r="D433" s="10"/>
      <c r="E433" s="11"/>
      <c r="F433" s="11"/>
      <c r="G433" s="11"/>
      <c r="H433" s="10"/>
    </row>
    <row r="434" spans="1:8" s="12" customFormat="1" ht="12.5">
      <c r="A434" s="23" t="s">
        <v>61</v>
      </c>
      <c r="B434" s="24" t="s">
        <v>165</v>
      </c>
      <c r="C434" s="24" t="str">
        <f>+INDEX(Tabelle1[[Type]:[Caps]],MATCH(Tabelle35[[#This Row],[Equipment]],Tabelle1[Item],0),1)</f>
        <v>Perk</v>
      </c>
      <c r="D434" s="24" t="s">
        <v>234</v>
      </c>
      <c r="E434" s="21">
        <f>+INDEX(Tabelle1[[Type]:[Caps]],MATCH(Tabelle35[[#This Row],[Equipment]],Tabelle1[Item],0),3)</f>
        <v>33</v>
      </c>
      <c r="F434" s="22"/>
      <c r="G434" s="22">
        <f>+F434*E434</f>
        <v>0</v>
      </c>
      <c r="H434" s="28" t="str">
        <f>+INDEX(Tabelle1[[Type]:[Basic equipment]],MATCH(Tabelle35[[#This Row],[Equipment]],Tabelle1[Item],0),6)</f>
        <v>-</v>
      </c>
    </row>
    <row r="435" spans="1:8" s="12" customFormat="1" ht="12.5">
      <c r="A435" s="23" t="s">
        <v>61</v>
      </c>
      <c r="B435" s="24" t="s">
        <v>165</v>
      </c>
      <c r="C435" s="24" t="str">
        <f>+INDEX(Tabelle1[[Type]:[Caps]],MATCH(Tabelle35[[#This Row],[Equipment]],Tabelle1[Item],0),1)</f>
        <v>Perk</v>
      </c>
      <c r="D435" s="24" t="s">
        <v>363</v>
      </c>
      <c r="E435" s="21">
        <f>+INDEX(Tabelle1[[Type]:[Caps]],MATCH(Tabelle35[[#This Row],[Equipment]],Tabelle1[Item],0),3)</f>
        <v>26</v>
      </c>
      <c r="F435" s="22"/>
      <c r="G435" s="22">
        <f t="shared" ref="G435:G467" si="7">+F435*E435</f>
        <v>0</v>
      </c>
      <c r="H435" s="28" t="str">
        <f>+INDEX(Tabelle1[[Type]:[Basic equipment]],MATCH(Tabelle35[[#This Row],[Equipment]],Tabelle1[Item],0),6)</f>
        <v>-</v>
      </c>
    </row>
    <row r="436" spans="1:8" s="12" customFormat="1" ht="12.5">
      <c r="A436" s="23" t="s">
        <v>61</v>
      </c>
      <c r="B436" s="24" t="s">
        <v>165</v>
      </c>
      <c r="C436" s="24" t="str">
        <f>+INDEX(Tabelle1[[Type]:[Caps]],MATCH(Tabelle35[[#This Row],[Equipment]],Tabelle1[Item],0),1)</f>
        <v>Perk</v>
      </c>
      <c r="D436" s="24" t="s">
        <v>178</v>
      </c>
      <c r="E436" s="21">
        <f>+INDEX(Tabelle1[[Type]:[Caps]],MATCH(Tabelle35[[#This Row],[Equipment]],Tabelle1[Item],0),3)</f>
        <v>16</v>
      </c>
      <c r="F436" s="22"/>
      <c r="G436" s="22">
        <f t="shared" si="7"/>
        <v>0</v>
      </c>
      <c r="H436" s="28" t="str">
        <f>+INDEX(Tabelle1[[Type]:[Basic equipment]],MATCH(Tabelle35[[#This Row],[Equipment]],Tabelle1[Item],0),6)</f>
        <v>-</v>
      </c>
    </row>
    <row r="437" spans="1:8" s="12" customFormat="1" ht="12.5">
      <c r="A437" s="23" t="s">
        <v>61</v>
      </c>
      <c r="B437" s="24" t="s">
        <v>165</v>
      </c>
      <c r="C437" s="24" t="str">
        <f>+INDEX(Tabelle1[[Type]:[Caps]],MATCH(Tabelle35[[#This Row],[Equipment]],Tabelle1[Item],0),1)</f>
        <v>Perk</v>
      </c>
      <c r="D437" s="24" t="s">
        <v>207</v>
      </c>
      <c r="E437" s="21">
        <f>+INDEX(Tabelle1[[Type]:[Caps]],MATCH(Tabelle35[[#This Row],[Equipment]],Tabelle1[Item],0),3)</f>
        <v>16</v>
      </c>
      <c r="F437" s="22"/>
      <c r="G437" s="22">
        <f t="shared" si="7"/>
        <v>0</v>
      </c>
      <c r="H437" s="28" t="str">
        <f>+INDEX(Tabelle1[[Type]:[Basic equipment]],MATCH(Tabelle35[[#This Row],[Equipment]],Tabelle1[Item],0),6)</f>
        <v>-</v>
      </c>
    </row>
    <row r="438" spans="1:8" s="12" customFormat="1" ht="12.5">
      <c r="A438" s="23" t="s">
        <v>61</v>
      </c>
      <c r="B438" s="24" t="s">
        <v>165</v>
      </c>
      <c r="C438" s="24" t="str">
        <f>+INDEX(Tabelle1[[Type]:[Caps]],MATCH(Tabelle35[[#This Row],[Equipment]],Tabelle1[Item],0),1)</f>
        <v>Perk</v>
      </c>
      <c r="D438" s="24" t="s">
        <v>361</v>
      </c>
      <c r="E438" s="21">
        <f>+INDEX(Tabelle1[[Type]:[Caps]],MATCH(Tabelle35[[#This Row],[Equipment]],Tabelle1[Item],0),3)</f>
        <v>13</v>
      </c>
      <c r="F438" s="22"/>
      <c r="G438" s="22">
        <f t="shared" si="7"/>
        <v>0</v>
      </c>
      <c r="H438" s="28" t="str">
        <f>+INDEX(Tabelle1[[Type]:[Basic equipment]],MATCH(Tabelle35[[#This Row],[Equipment]],Tabelle1[Item],0),6)</f>
        <v>-</v>
      </c>
    </row>
    <row r="439" spans="1:8" s="12" customFormat="1" ht="12.5">
      <c r="A439" s="23" t="s">
        <v>61</v>
      </c>
      <c r="B439" s="24" t="s">
        <v>165</v>
      </c>
      <c r="C439" s="24" t="str">
        <f>+INDEX(Tabelle1[[Type]:[Caps]],MATCH(Tabelle35[[#This Row],[Equipment]],Tabelle1[Item],0),1)</f>
        <v>Perk</v>
      </c>
      <c r="D439" s="24" t="s">
        <v>170</v>
      </c>
      <c r="E439" s="21">
        <f>+INDEX(Tabelle1[[Type]:[Caps]],MATCH(Tabelle35[[#This Row],[Equipment]],Tabelle1[Item],0),3)</f>
        <v>13</v>
      </c>
      <c r="F439" s="22"/>
      <c r="G439" s="22">
        <f t="shared" si="7"/>
        <v>0</v>
      </c>
      <c r="H439" s="28" t="str">
        <f>+INDEX(Tabelle1[[Type]:[Basic equipment]],MATCH(Tabelle35[[#This Row],[Equipment]],Tabelle1[Item],0),6)</f>
        <v>-</v>
      </c>
    </row>
    <row r="440" spans="1:8">
      <c r="A440" s="23" t="s">
        <v>61</v>
      </c>
      <c r="B440" s="24" t="s">
        <v>165</v>
      </c>
      <c r="C440" s="24" t="str">
        <f>+INDEX(Tabelle1[[Type]:[Caps]],MATCH(Tabelle35[[#This Row],[Equipment]],Tabelle1[Item],0),1)</f>
        <v>Perk</v>
      </c>
      <c r="D440" s="24" t="s">
        <v>216</v>
      </c>
      <c r="E440" s="21">
        <f>+INDEX(Tabelle1[[Type]:[Caps]],MATCH(Tabelle35[[#This Row],[Equipment]],Tabelle1[Item],0),3)</f>
        <v>13</v>
      </c>
      <c r="F440" s="22"/>
      <c r="G440" s="22">
        <f t="shared" si="7"/>
        <v>0</v>
      </c>
      <c r="H440" s="28" t="str">
        <f>+INDEX(Tabelle1[[Type]:[Basic equipment]],MATCH(Tabelle35[[#This Row],[Equipment]],Tabelle1[Item],0),6)</f>
        <v>-</v>
      </c>
    </row>
    <row r="441" spans="1:8">
      <c r="A441" s="23" t="s">
        <v>61</v>
      </c>
      <c r="B441" s="24" t="s">
        <v>165</v>
      </c>
      <c r="C441" s="24" t="str">
        <f>+INDEX(Tabelle1[[Type]:[Caps]],MATCH(Tabelle35[[#This Row],[Equipment]],Tabelle1[Item],0),1)</f>
        <v>Perk</v>
      </c>
      <c r="D441" s="24" t="s">
        <v>296</v>
      </c>
      <c r="E441" s="21">
        <f>+INDEX(Tabelle1[[Type]:[Caps]],MATCH(Tabelle35[[#This Row],[Equipment]],Tabelle1[Item],0),3)</f>
        <v>13</v>
      </c>
      <c r="F441" s="22"/>
      <c r="G441" s="22">
        <f t="shared" si="7"/>
        <v>0</v>
      </c>
      <c r="H441" s="28" t="str">
        <f>+INDEX(Tabelle1[[Type]:[Basic equipment]],MATCH(Tabelle35[[#This Row],[Equipment]],Tabelle1[Item],0),6)</f>
        <v>-</v>
      </c>
    </row>
    <row r="442" spans="1:8" s="12" customFormat="1" ht="12.5">
      <c r="A442" s="23" t="s">
        <v>61</v>
      </c>
      <c r="B442" s="24" t="s">
        <v>165</v>
      </c>
      <c r="C442" s="24" t="str">
        <f>+INDEX(Tabelle1[[Type]:[Caps]],MATCH(Tabelle35[[#This Row],[Equipment]],Tabelle1[Item],0),1)</f>
        <v>Perk</v>
      </c>
      <c r="D442" s="24" t="s">
        <v>297</v>
      </c>
      <c r="E442" s="21">
        <f>+INDEX(Tabelle1[[Type]:[Caps]],MATCH(Tabelle35[[#This Row],[Equipment]],Tabelle1[Item],0),3)</f>
        <v>10</v>
      </c>
      <c r="F442" s="22"/>
      <c r="G442" s="22">
        <f t="shared" si="7"/>
        <v>0</v>
      </c>
      <c r="H442" s="28" t="str">
        <f>+INDEX(Tabelle1[[Type]:[Basic equipment]],MATCH(Tabelle35[[#This Row],[Equipment]],Tabelle1[Item],0),6)</f>
        <v>-</v>
      </c>
    </row>
    <row r="443" spans="1:8" s="12" customFormat="1" ht="12.5">
      <c r="A443" s="23" t="s">
        <v>61</v>
      </c>
      <c r="B443" s="24" t="s">
        <v>165</v>
      </c>
      <c r="C443" s="24" t="str">
        <f>+INDEX(Tabelle1[[Type]:[Caps]],MATCH(Tabelle35[[#This Row],[Equipment]],Tabelle1[Item],0),1)</f>
        <v>Perk</v>
      </c>
      <c r="D443" s="24" t="s">
        <v>235</v>
      </c>
      <c r="E443" s="21">
        <f>+INDEX(Tabelle1[[Type]:[Caps]],MATCH(Tabelle35[[#This Row],[Equipment]],Tabelle1[Item],0),3)</f>
        <v>10</v>
      </c>
      <c r="F443" s="22"/>
      <c r="G443" s="22">
        <f t="shared" si="7"/>
        <v>0</v>
      </c>
      <c r="H443" s="28" t="str">
        <f>+INDEX(Tabelle1[[Type]:[Basic equipment]],MATCH(Tabelle35[[#This Row],[Equipment]],Tabelle1[Item],0),6)</f>
        <v>-</v>
      </c>
    </row>
    <row r="444" spans="1:8" s="12" customFormat="1" ht="12.5">
      <c r="A444" s="23" t="s">
        <v>61</v>
      </c>
      <c r="B444" s="24" t="s">
        <v>165</v>
      </c>
      <c r="C444" s="24" t="str">
        <f>+INDEX(Tabelle1[[Type]:[Caps]],MATCH(Tabelle35[[#This Row],[Equipment]],Tabelle1[Item],0),1)</f>
        <v>Perk</v>
      </c>
      <c r="D444" s="24" t="s">
        <v>198</v>
      </c>
      <c r="E444" s="21">
        <f>+INDEX(Tabelle1[[Type]:[Caps]],MATCH(Tabelle35[[#This Row],[Equipment]],Tabelle1[Item],0),3)</f>
        <v>10</v>
      </c>
      <c r="F444" s="22"/>
      <c r="G444" s="22">
        <f t="shared" si="7"/>
        <v>0</v>
      </c>
      <c r="H444" s="28" t="str">
        <f>+INDEX(Tabelle1[[Type]:[Basic equipment]],MATCH(Tabelle35[[#This Row],[Equipment]],Tabelle1[Item],0),6)</f>
        <v>-</v>
      </c>
    </row>
    <row r="445" spans="1:8" s="12" customFormat="1" ht="12.5">
      <c r="A445" s="23" t="s">
        <v>61</v>
      </c>
      <c r="B445" s="24" t="s">
        <v>165</v>
      </c>
      <c r="C445" s="24" t="str">
        <f>+INDEX(Tabelle1[[Type]:[Caps]],MATCH(Tabelle35[[#This Row],[Equipment]],Tabelle1[Item],0),1)</f>
        <v>Perk</v>
      </c>
      <c r="D445" s="24" t="s">
        <v>227</v>
      </c>
      <c r="E445" s="21">
        <f>+INDEX(Tabelle1[[Type]:[Caps]],MATCH(Tabelle35[[#This Row],[Equipment]],Tabelle1[Item],0),3)</f>
        <v>10</v>
      </c>
      <c r="F445" s="22"/>
      <c r="G445" s="22">
        <f t="shared" si="7"/>
        <v>0</v>
      </c>
      <c r="H445" s="28" t="str">
        <f>+INDEX(Tabelle1[[Type]:[Basic equipment]],MATCH(Tabelle35[[#This Row],[Equipment]],Tabelle1[Item],0),6)</f>
        <v>-</v>
      </c>
    </row>
    <row r="446" spans="1:8" s="12" customFormat="1" ht="12.5">
      <c r="A446" s="23" t="s">
        <v>61</v>
      </c>
      <c r="B446" s="24" t="s">
        <v>165</v>
      </c>
      <c r="C446" s="24" t="str">
        <f>+INDEX(Tabelle1[[Type]:[Caps]],MATCH(Tabelle35[[#This Row],[Equipment]],Tabelle1[Item],0),1)</f>
        <v>Perk</v>
      </c>
      <c r="D446" s="24" t="s">
        <v>295</v>
      </c>
      <c r="E446" s="21">
        <f>+INDEX(Tabelle1[[Type]:[Caps]],MATCH(Tabelle35[[#This Row],[Equipment]],Tabelle1[Item],0),3)</f>
        <v>10</v>
      </c>
      <c r="F446" s="22"/>
      <c r="G446" s="22">
        <f t="shared" si="7"/>
        <v>0</v>
      </c>
      <c r="H446" s="28" t="str">
        <f>+INDEX(Tabelle1[[Type]:[Basic equipment]],MATCH(Tabelle35[[#This Row],[Equipment]],Tabelle1[Item],0),6)</f>
        <v>-</v>
      </c>
    </row>
    <row r="447" spans="1:8" s="12" customFormat="1" ht="12.5">
      <c r="A447" s="23" t="s">
        <v>61</v>
      </c>
      <c r="B447" s="24" t="s">
        <v>165</v>
      </c>
      <c r="C447" s="24" t="str">
        <f>+INDEX(Tabelle1[[Type]:[Caps]],MATCH(Tabelle35[[#This Row],[Equipment]],Tabelle1[Item],0),1)</f>
        <v>Perk</v>
      </c>
      <c r="D447" s="24" t="s">
        <v>290</v>
      </c>
      <c r="E447" s="21">
        <f>+INDEX(Tabelle1[[Type]:[Caps]],MATCH(Tabelle35[[#This Row],[Equipment]],Tabelle1[Item],0),3)</f>
        <v>12</v>
      </c>
      <c r="F447" s="22"/>
      <c r="G447" s="22">
        <f t="shared" si="7"/>
        <v>0</v>
      </c>
      <c r="H447" s="28" t="str">
        <f>+INDEX(Tabelle1[[Type]:[Basic equipment]],MATCH(Tabelle35[[#This Row],[Equipment]],Tabelle1[Item],0),6)</f>
        <v>-</v>
      </c>
    </row>
    <row r="448" spans="1:8" s="12" customFormat="1" ht="12.5">
      <c r="A448" s="23" t="s">
        <v>61</v>
      </c>
      <c r="B448" s="24" t="s">
        <v>165</v>
      </c>
      <c r="C448" s="24" t="str">
        <f>+INDEX(Tabelle1[[Type]:[Caps]],MATCH(Tabelle35[[#This Row],[Equipment]],Tabelle1[Item],0),1)</f>
        <v>Perk</v>
      </c>
      <c r="D448" s="24" t="s">
        <v>293</v>
      </c>
      <c r="E448" s="21">
        <f>+INDEX(Tabelle1[[Type]:[Caps]],MATCH(Tabelle35[[#This Row],[Equipment]],Tabelle1[Item],0),3)</f>
        <v>10</v>
      </c>
      <c r="F448" s="22"/>
      <c r="G448" s="22">
        <f t="shared" si="7"/>
        <v>0</v>
      </c>
      <c r="H448" s="28" t="str">
        <f>+INDEX(Tabelle1[[Type]:[Basic equipment]],MATCH(Tabelle35[[#This Row],[Equipment]],Tabelle1[Item],0),6)</f>
        <v>-</v>
      </c>
    </row>
    <row r="449" spans="1:8" s="12" customFormat="1" ht="12.5">
      <c r="A449" s="23" t="s">
        <v>61</v>
      </c>
      <c r="B449" s="24" t="s">
        <v>165</v>
      </c>
      <c r="C449" s="24" t="str">
        <f>+INDEX(Tabelle1[[Type]:[Caps]],MATCH(Tabelle35[[#This Row],[Equipment]],Tabelle1[Item],0),1)</f>
        <v>Perk</v>
      </c>
      <c r="D449" s="24" t="s">
        <v>365</v>
      </c>
      <c r="E449" s="21">
        <f>+INDEX(Tabelle1[[Type]:[Caps]],MATCH(Tabelle35[[#This Row],[Equipment]],Tabelle1[Item],0),3)</f>
        <v>10</v>
      </c>
      <c r="F449" s="22"/>
      <c r="G449" s="22">
        <f t="shared" si="7"/>
        <v>0</v>
      </c>
      <c r="H449" s="28" t="str">
        <f>+INDEX(Tabelle1[[Type]:[Basic equipment]],MATCH(Tabelle35[[#This Row],[Equipment]],Tabelle1[Item],0),6)</f>
        <v>-</v>
      </c>
    </row>
    <row r="450" spans="1:8" s="12" customFormat="1" ht="12.5">
      <c r="A450" s="23" t="s">
        <v>61</v>
      </c>
      <c r="B450" s="24" t="s">
        <v>165</v>
      </c>
      <c r="C450" s="24" t="str">
        <f>+INDEX(Tabelle1[[Type]:[Caps]],MATCH(Tabelle35[[#This Row],[Equipment]],Tabelle1[Item],0),1)</f>
        <v>Perk</v>
      </c>
      <c r="D450" s="24" t="s">
        <v>368</v>
      </c>
      <c r="E450" s="21">
        <f>+INDEX(Tabelle1[[Type]:[Caps]],MATCH(Tabelle35[[#This Row],[Equipment]],Tabelle1[Item],0),3)</f>
        <v>10</v>
      </c>
      <c r="F450" s="22"/>
      <c r="G450" s="22">
        <f t="shared" si="7"/>
        <v>0</v>
      </c>
      <c r="H450" s="28" t="str">
        <f>+INDEX(Tabelle1[[Type]:[Basic equipment]],MATCH(Tabelle35[[#This Row],[Equipment]],Tabelle1[Item],0),6)</f>
        <v>-</v>
      </c>
    </row>
    <row r="451" spans="1:8" s="12" customFormat="1" ht="12.5">
      <c r="A451" s="23" t="s">
        <v>61</v>
      </c>
      <c r="B451" s="24" t="s">
        <v>165</v>
      </c>
      <c r="C451" s="24" t="str">
        <f>+INDEX(Tabelle1[[Type]:[Caps]],MATCH(Tabelle35[[#This Row],[Equipment]],Tabelle1[Item],0),1)</f>
        <v>Perk</v>
      </c>
      <c r="D451" s="24" t="s">
        <v>171</v>
      </c>
      <c r="E451" s="21">
        <f>+INDEX(Tabelle1[[Type]:[Caps]],MATCH(Tabelle35[[#This Row],[Equipment]],Tabelle1[Item],0),3)</f>
        <v>10</v>
      </c>
      <c r="F451" s="22"/>
      <c r="G451" s="22">
        <f t="shared" si="7"/>
        <v>0</v>
      </c>
      <c r="H451" s="28" t="str">
        <f>+INDEX(Tabelle1[[Type]:[Basic equipment]],MATCH(Tabelle35[[#This Row],[Equipment]],Tabelle1[Item],0),6)</f>
        <v>-</v>
      </c>
    </row>
    <row r="452" spans="1:8" s="12" customFormat="1" ht="12.5">
      <c r="A452" s="23" t="s">
        <v>61</v>
      </c>
      <c r="B452" s="24" t="s">
        <v>165</v>
      </c>
      <c r="C452" s="24" t="str">
        <f>+INDEX(Tabelle1[[Type]:[Caps]],MATCH(Tabelle35[[#This Row],[Equipment]],Tabelle1[Item],0),1)</f>
        <v>Perk</v>
      </c>
      <c r="D452" s="24" t="s">
        <v>183</v>
      </c>
      <c r="E452" s="21">
        <f>+INDEX(Tabelle1[[Type]:[Caps]],MATCH(Tabelle35[[#This Row],[Equipment]],Tabelle1[Item],0),3)</f>
        <v>10</v>
      </c>
      <c r="F452" s="22"/>
      <c r="G452" s="22">
        <f t="shared" si="7"/>
        <v>0</v>
      </c>
      <c r="H452" s="28" t="str">
        <f>+INDEX(Tabelle1[[Type]:[Basic equipment]],MATCH(Tabelle35[[#This Row],[Equipment]],Tabelle1[Item],0),6)</f>
        <v>-</v>
      </c>
    </row>
    <row r="453" spans="1:8" s="12" customFormat="1" ht="12.5">
      <c r="A453" s="23" t="s">
        <v>61</v>
      </c>
      <c r="B453" s="24" t="s">
        <v>165</v>
      </c>
      <c r="C453" s="24" t="str">
        <f>+INDEX(Tabelle1[[Type]:[Caps]],MATCH(Tabelle35[[#This Row],[Equipment]],Tabelle1[Item],0),1)</f>
        <v>Perk</v>
      </c>
      <c r="D453" s="24" t="s">
        <v>194</v>
      </c>
      <c r="E453" s="21">
        <f>+INDEX(Tabelle1[[Type]:[Caps]],MATCH(Tabelle35[[#This Row],[Equipment]],Tabelle1[Item],0),3)</f>
        <v>10</v>
      </c>
      <c r="F453" s="22"/>
      <c r="G453" s="22">
        <f t="shared" si="7"/>
        <v>0</v>
      </c>
      <c r="H453" s="28" t="str">
        <f>+INDEX(Tabelle1[[Type]:[Basic equipment]],MATCH(Tabelle35[[#This Row],[Equipment]],Tabelle1[Item],0),6)</f>
        <v>-</v>
      </c>
    </row>
    <row r="454" spans="1:8" s="12" customFormat="1" ht="12.5">
      <c r="A454" s="23" t="s">
        <v>61</v>
      </c>
      <c r="B454" s="24" t="s">
        <v>165</v>
      </c>
      <c r="C454" s="24" t="str">
        <f>+INDEX(Tabelle1[[Type]:[Caps]],MATCH(Tabelle35[[#This Row],[Equipment]],Tabelle1[Item],0),1)</f>
        <v>Perk</v>
      </c>
      <c r="D454" s="24" t="s">
        <v>364</v>
      </c>
      <c r="E454" s="21">
        <f>+INDEX(Tabelle1[[Type]:[Caps]],MATCH(Tabelle35[[#This Row],[Equipment]],Tabelle1[Item],0),3)</f>
        <v>8</v>
      </c>
      <c r="F454" s="22"/>
      <c r="G454" s="22">
        <f t="shared" si="7"/>
        <v>0</v>
      </c>
      <c r="H454" s="28" t="str">
        <f>+INDEX(Tabelle1[[Type]:[Basic equipment]],MATCH(Tabelle35[[#This Row],[Equipment]],Tabelle1[Item],0),6)</f>
        <v>-</v>
      </c>
    </row>
    <row r="455" spans="1:8" s="12" customFormat="1" ht="12.5">
      <c r="A455" s="23" t="s">
        <v>61</v>
      </c>
      <c r="B455" s="24" t="s">
        <v>165</v>
      </c>
      <c r="C455" s="24" t="str">
        <f>+INDEX(Tabelle1[[Type]:[Caps]],MATCH(Tabelle35[[#This Row],[Equipment]],Tabelle1[Item],0),1)</f>
        <v>Perk</v>
      </c>
      <c r="D455" s="24" t="s">
        <v>217</v>
      </c>
      <c r="E455" s="21">
        <f>+INDEX(Tabelle1[[Type]:[Caps]],MATCH(Tabelle35[[#This Row],[Equipment]],Tabelle1[Item],0),3)</f>
        <v>7</v>
      </c>
      <c r="F455" s="22"/>
      <c r="G455" s="22">
        <f t="shared" si="7"/>
        <v>0</v>
      </c>
      <c r="H455" s="28" t="str">
        <f>+INDEX(Tabelle1[[Type]:[Basic equipment]],MATCH(Tabelle35[[#This Row],[Equipment]],Tabelle1[Item],0),6)</f>
        <v>-</v>
      </c>
    </row>
    <row r="456" spans="1:8" s="12" customFormat="1" ht="12.5">
      <c r="A456" s="23" t="s">
        <v>61</v>
      </c>
      <c r="B456" s="24" t="s">
        <v>165</v>
      </c>
      <c r="C456" s="24" t="str">
        <f>+INDEX(Tabelle1[[Type]:[Caps]],MATCH(Tabelle35[[#This Row],[Equipment]],Tabelle1[Item],0),1)</f>
        <v>Perk</v>
      </c>
      <c r="D456" s="24" t="s">
        <v>184</v>
      </c>
      <c r="E456" s="21">
        <f>+INDEX(Tabelle1[[Type]:[Caps]],MATCH(Tabelle35[[#This Row],[Equipment]],Tabelle1[Item],0),3)</f>
        <v>7</v>
      </c>
      <c r="F456" s="22"/>
      <c r="G456" s="22">
        <f t="shared" si="7"/>
        <v>0</v>
      </c>
      <c r="H456" s="28" t="str">
        <f>+INDEX(Tabelle1[[Type]:[Basic equipment]],MATCH(Tabelle35[[#This Row],[Equipment]],Tabelle1[Item],0),6)</f>
        <v>-</v>
      </c>
    </row>
    <row r="457" spans="1:8" s="12" customFormat="1" ht="12.5">
      <c r="A457" s="23" t="s">
        <v>61</v>
      </c>
      <c r="B457" s="24" t="s">
        <v>165</v>
      </c>
      <c r="C457" s="24" t="str">
        <f>+INDEX(Tabelle1[[Type]:[Caps]],MATCH(Tabelle35[[#This Row],[Equipment]],Tabelle1[Item],0),1)</f>
        <v>Perk</v>
      </c>
      <c r="D457" s="24" t="s">
        <v>228</v>
      </c>
      <c r="E457" s="21">
        <f>+INDEX(Tabelle1[[Type]:[Caps]],MATCH(Tabelle35[[#This Row],[Equipment]],Tabelle1[Item],0),3)</f>
        <v>7</v>
      </c>
      <c r="F457" s="22"/>
      <c r="G457" s="22">
        <f t="shared" si="7"/>
        <v>0</v>
      </c>
      <c r="H457" s="28" t="str">
        <f>+INDEX(Tabelle1[[Type]:[Basic equipment]],MATCH(Tabelle35[[#This Row],[Equipment]],Tabelle1[Item],0),6)</f>
        <v>-</v>
      </c>
    </row>
    <row r="458" spans="1:8" s="12" customFormat="1" ht="12.5">
      <c r="A458" s="23" t="s">
        <v>61</v>
      </c>
      <c r="B458" s="24" t="s">
        <v>165</v>
      </c>
      <c r="C458" s="24" t="str">
        <f>+INDEX(Tabelle1[[Type]:[Caps]],MATCH(Tabelle35[[#This Row],[Equipment]],Tabelle1[Item],0),1)</f>
        <v>Perk</v>
      </c>
      <c r="D458" s="24" t="s">
        <v>289</v>
      </c>
      <c r="E458" s="21">
        <f>+INDEX(Tabelle1[[Type]:[Caps]],MATCH(Tabelle35[[#This Row],[Equipment]],Tabelle1[Item],0),3)</f>
        <v>7</v>
      </c>
      <c r="F458" s="22"/>
      <c r="G458" s="22">
        <f t="shared" si="7"/>
        <v>0</v>
      </c>
      <c r="H458" s="28" t="str">
        <f>+INDEX(Tabelle1[[Type]:[Basic equipment]],MATCH(Tabelle35[[#This Row],[Equipment]],Tabelle1[Item],0),6)</f>
        <v>-</v>
      </c>
    </row>
    <row r="459" spans="1:8" s="12" customFormat="1" ht="12.5">
      <c r="A459" s="23" t="s">
        <v>61</v>
      </c>
      <c r="B459" s="24" t="s">
        <v>165</v>
      </c>
      <c r="C459" s="24" t="str">
        <f>+INDEX(Tabelle1[[Type]:[Caps]],MATCH(Tabelle35[[#This Row],[Equipment]],Tabelle1[Item],0),1)</f>
        <v>Perk</v>
      </c>
      <c r="D459" s="24" t="s">
        <v>367</v>
      </c>
      <c r="E459" s="21">
        <f>+INDEX(Tabelle1[[Type]:[Caps]],MATCH(Tabelle35[[#This Row],[Equipment]],Tabelle1[Item],0),3)</f>
        <v>7</v>
      </c>
      <c r="F459" s="22"/>
      <c r="G459" s="22">
        <f t="shared" si="7"/>
        <v>0</v>
      </c>
      <c r="H459" s="28" t="str">
        <f>+INDEX(Tabelle1[[Type]:[Basic equipment]],MATCH(Tabelle35[[#This Row],[Equipment]],Tabelle1[Item],0),6)</f>
        <v>-</v>
      </c>
    </row>
    <row r="460" spans="1:8" s="12" customFormat="1" ht="12.5">
      <c r="A460" s="23" t="s">
        <v>61</v>
      </c>
      <c r="B460" s="24" t="s">
        <v>165</v>
      </c>
      <c r="C460" s="24" t="str">
        <f>+INDEX(Tabelle1[[Type]:[Caps]],MATCH(Tabelle35[[#This Row],[Equipment]],Tabelle1[Item],0),1)</f>
        <v>Perk</v>
      </c>
      <c r="D460" s="24" t="s">
        <v>199</v>
      </c>
      <c r="E460" s="21">
        <f>+INDEX(Tabelle1[[Type]:[Caps]],MATCH(Tabelle35[[#This Row],[Equipment]],Tabelle1[Item],0),3)</f>
        <v>7</v>
      </c>
      <c r="F460" s="22"/>
      <c r="G460" s="22">
        <f t="shared" si="7"/>
        <v>0</v>
      </c>
      <c r="H460" s="28" t="str">
        <f>+INDEX(Tabelle1[[Type]:[Basic equipment]],MATCH(Tabelle35[[#This Row],[Equipment]],Tabelle1[Item],0),6)</f>
        <v>-</v>
      </c>
    </row>
    <row r="461" spans="1:8" s="12" customFormat="1" ht="12.5">
      <c r="A461" s="23" t="s">
        <v>61</v>
      </c>
      <c r="B461" s="24" t="s">
        <v>165</v>
      </c>
      <c r="C461" s="24" t="str">
        <f>+INDEX(Tabelle1[[Type]:[Caps]],MATCH(Tabelle35[[#This Row],[Equipment]],Tabelle1[Item],0),1)</f>
        <v>Perk</v>
      </c>
      <c r="D461" s="24" t="s">
        <v>294</v>
      </c>
      <c r="E461" s="21">
        <f>+INDEX(Tabelle1[[Type]:[Caps]],MATCH(Tabelle35[[#This Row],[Equipment]],Tabelle1[Item],0),3)</f>
        <v>7</v>
      </c>
      <c r="F461" s="22"/>
      <c r="G461" s="22">
        <f t="shared" si="7"/>
        <v>0</v>
      </c>
      <c r="H461" s="28" t="str">
        <f>+INDEX(Tabelle1[[Type]:[Basic equipment]],MATCH(Tabelle35[[#This Row],[Equipment]],Tabelle1[Item],0),6)</f>
        <v>-</v>
      </c>
    </row>
    <row r="462" spans="1:8" s="12" customFormat="1" ht="12.5">
      <c r="A462" s="23" t="s">
        <v>61</v>
      </c>
      <c r="B462" s="24" t="s">
        <v>165</v>
      </c>
      <c r="C462" s="24" t="str">
        <f>+INDEX(Tabelle1[[Type]:[Caps]],MATCH(Tabelle35[[#This Row],[Equipment]],Tabelle1[Item],0),1)</f>
        <v>Perk</v>
      </c>
      <c r="D462" s="24" t="s">
        <v>195</v>
      </c>
      <c r="E462" s="21">
        <f>+INDEX(Tabelle1[[Type]:[Caps]],MATCH(Tabelle35[[#This Row],[Equipment]],Tabelle1[Item],0),3)</f>
        <v>7</v>
      </c>
      <c r="F462" s="22"/>
      <c r="G462" s="22">
        <f t="shared" si="7"/>
        <v>0</v>
      </c>
      <c r="H462" s="28" t="str">
        <f>+INDEX(Tabelle1[[Type]:[Basic equipment]],MATCH(Tabelle35[[#This Row],[Equipment]],Tabelle1[Item],0),6)</f>
        <v>-</v>
      </c>
    </row>
    <row r="463" spans="1:8" s="12" customFormat="1" ht="12.5">
      <c r="A463" s="23" t="s">
        <v>61</v>
      </c>
      <c r="B463" s="24" t="s">
        <v>165</v>
      </c>
      <c r="C463" s="24" t="str">
        <f>+INDEX(Tabelle1[[Type]:[Caps]],MATCH(Tabelle35[[#This Row],[Equipment]],Tabelle1[Item],0),1)</f>
        <v>Perk</v>
      </c>
      <c r="D463" s="24" t="s">
        <v>291</v>
      </c>
      <c r="E463" s="21">
        <f>+INDEX(Tabelle1[[Type]:[Caps]],MATCH(Tabelle35[[#This Row],[Equipment]],Tabelle1[Item],0),3)</f>
        <v>7</v>
      </c>
      <c r="F463" s="22"/>
      <c r="G463" s="22">
        <f t="shared" si="7"/>
        <v>0</v>
      </c>
      <c r="H463" s="28" t="str">
        <f>+INDEX(Tabelle1[[Type]:[Basic equipment]],MATCH(Tabelle35[[#This Row],[Equipment]],Tabelle1[Item],0),6)</f>
        <v>-</v>
      </c>
    </row>
    <row r="464" spans="1:8" s="12" customFormat="1" ht="12.5">
      <c r="A464" s="23" t="s">
        <v>61</v>
      </c>
      <c r="B464" s="24" t="s">
        <v>165</v>
      </c>
      <c r="C464" s="24" t="str">
        <f>+INDEX(Tabelle1[[Type]:[Caps]],MATCH(Tabelle35[[#This Row],[Equipment]],Tabelle1[Item],0),1)</f>
        <v>Perk</v>
      </c>
      <c r="D464" s="24" t="s">
        <v>366</v>
      </c>
      <c r="E464" s="21">
        <f>+INDEX(Tabelle1[[Type]:[Caps]],MATCH(Tabelle35[[#This Row],[Equipment]],Tabelle1[Item],0),3)</f>
        <v>5</v>
      </c>
      <c r="F464" s="22"/>
      <c r="G464" s="22">
        <f t="shared" si="7"/>
        <v>0</v>
      </c>
      <c r="H464" s="28" t="str">
        <f>+INDEX(Tabelle1[[Type]:[Basic equipment]],MATCH(Tabelle35[[#This Row],[Equipment]],Tabelle1[Item],0),6)</f>
        <v>-</v>
      </c>
    </row>
    <row r="465" spans="1:8" s="12" customFormat="1" ht="12.5">
      <c r="A465" s="23" t="s">
        <v>61</v>
      </c>
      <c r="B465" s="24" t="s">
        <v>165</v>
      </c>
      <c r="C465" s="24" t="str">
        <f>+INDEX(Tabelle1[[Type]:[Caps]],MATCH(Tabelle35[[#This Row],[Equipment]],Tabelle1[Item],0),1)</f>
        <v>Perk</v>
      </c>
      <c r="D465" s="24" t="s">
        <v>292</v>
      </c>
      <c r="E465" s="21">
        <f>+INDEX(Tabelle1[[Type]:[Caps]],MATCH(Tabelle35[[#This Row],[Equipment]],Tabelle1[Item],0),3)</f>
        <v>5</v>
      </c>
      <c r="F465" s="22"/>
      <c r="G465" s="22">
        <f t="shared" si="7"/>
        <v>0</v>
      </c>
      <c r="H465" s="28" t="str">
        <f>+INDEX(Tabelle1[[Type]:[Basic equipment]],MATCH(Tabelle35[[#This Row],[Equipment]],Tabelle1[Item],0),6)</f>
        <v>-</v>
      </c>
    </row>
    <row r="466" spans="1:8" s="12" customFormat="1" ht="12.5">
      <c r="A466" s="23" t="s">
        <v>61</v>
      </c>
      <c r="B466" s="24" t="s">
        <v>165</v>
      </c>
      <c r="C466" s="24" t="str">
        <f>+INDEX(Tabelle1[[Type]:[Caps]],MATCH(Tabelle35[[#This Row],[Equipment]],Tabelle1[Item],0),1)</f>
        <v>Perk</v>
      </c>
      <c r="D466" s="24" t="s">
        <v>362</v>
      </c>
      <c r="E466" s="21">
        <f>+INDEX(Tabelle1[[Type]:[Caps]],MATCH(Tabelle35[[#This Row],[Equipment]],Tabelle1[Item],0),3)</f>
        <v>3</v>
      </c>
      <c r="F466" s="22"/>
      <c r="G466" s="22">
        <f t="shared" si="7"/>
        <v>0</v>
      </c>
      <c r="H466" s="28" t="str">
        <f>+INDEX(Tabelle1[[Type]:[Basic equipment]],MATCH(Tabelle35[[#This Row],[Equipment]],Tabelle1[Item],0),6)</f>
        <v>-</v>
      </c>
    </row>
    <row r="467" spans="1:8" s="12" customFormat="1" ht="12.5">
      <c r="A467" s="23" t="s">
        <v>61</v>
      </c>
      <c r="B467" s="24" t="s">
        <v>165</v>
      </c>
      <c r="C467" s="24" t="str">
        <f>+INDEX(Tabelle1[[Type]:[Caps]],MATCH(Tabelle35[[#This Row],[Equipment]],Tabelle1[Item],0),1)</f>
        <v>Perk</v>
      </c>
      <c r="D467" s="24" t="s">
        <v>179</v>
      </c>
      <c r="E467" s="21">
        <f>+INDEX(Tabelle1[[Type]:[Caps]],MATCH(Tabelle35[[#This Row],[Equipment]],Tabelle1[Item],0),3)</f>
        <v>3</v>
      </c>
      <c r="F467" s="22"/>
      <c r="G467" s="22">
        <f t="shared" si="7"/>
        <v>0</v>
      </c>
      <c r="H467" s="28" t="str">
        <f>+INDEX(Tabelle1[[Type]:[Basic equipment]],MATCH(Tabelle35[[#This Row],[Equipment]],Tabelle1[Item],0),6)</f>
        <v>-</v>
      </c>
    </row>
    <row r="468" spans="1:8">
      <c r="A468" s="81"/>
      <c r="B468" s="81"/>
      <c r="C468" s="81"/>
      <c r="D468" s="81"/>
      <c r="E468" s="82"/>
      <c r="F468" s="82"/>
      <c r="G468" s="82"/>
      <c r="H468" s="81"/>
    </row>
    <row r="469" spans="1:8">
      <c r="A469" s="81"/>
      <c r="B469" s="81"/>
      <c r="C469" s="81"/>
      <c r="D469" s="81"/>
      <c r="E469" s="82"/>
      <c r="F469" s="82"/>
      <c r="G469" s="82"/>
      <c r="H469" s="81"/>
    </row>
    <row r="470" spans="1:8">
      <c r="A470" s="81"/>
      <c r="B470" s="81"/>
      <c r="C470" s="81"/>
      <c r="D470" s="81"/>
      <c r="E470" s="82"/>
      <c r="F470" s="82"/>
      <c r="G470" s="82"/>
      <c r="H470" s="81"/>
    </row>
    <row r="471" spans="1:8">
      <c r="A471" s="81"/>
      <c r="B471" s="81"/>
      <c r="C471" s="81"/>
      <c r="D471" s="81"/>
      <c r="E471" s="82"/>
      <c r="F471" s="82"/>
      <c r="G471" s="82"/>
      <c r="H471" s="81"/>
    </row>
    <row r="472" spans="1:8">
      <c r="A472" s="81"/>
      <c r="B472" s="81"/>
      <c r="C472" s="81"/>
      <c r="D472" s="81"/>
      <c r="E472" s="82"/>
      <c r="F472" s="82"/>
      <c r="G472" s="82"/>
      <c r="H472" s="81"/>
    </row>
    <row r="473" spans="1:8">
      <c r="A473" s="81"/>
      <c r="B473" s="81"/>
      <c r="C473" s="81"/>
      <c r="D473" s="81"/>
      <c r="E473" s="82"/>
      <c r="F473" s="82"/>
      <c r="G473" s="82"/>
      <c r="H473" s="81"/>
    </row>
    <row r="474" spans="1:8">
      <c r="A474" s="81"/>
      <c r="B474" s="81"/>
      <c r="C474" s="81"/>
      <c r="D474" s="81"/>
      <c r="E474" s="82"/>
      <c r="F474" s="82"/>
      <c r="G474" s="82"/>
      <c r="H474" s="81"/>
    </row>
    <row r="475" spans="1:8">
      <c r="A475" s="81"/>
      <c r="B475" s="81"/>
      <c r="C475" s="81"/>
      <c r="D475" s="81"/>
      <c r="E475" s="82"/>
      <c r="F475" s="82"/>
      <c r="G475" s="82"/>
      <c r="H475" s="81"/>
    </row>
    <row r="476" spans="1:8">
      <c r="A476" s="81"/>
      <c r="B476" s="81"/>
      <c r="C476" s="81"/>
      <c r="D476" s="81"/>
      <c r="E476" s="82"/>
      <c r="F476" s="82"/>
      <c r="G476" s="82"/>
      <c r="H476" s="81"/>
    </row>
    <row r="477" spans="1:8">
      <c r="A477" s="81"/>
      <c r="B477" s="81"/>
      <c r="C477" s="81"/>
      <c r="D477" s="81"/>
      <c r="E477" s="82"/>
      <c r="F477" s="82"/>
      <c r="G477" s="82"/>
      <c r="H477" s="81"/>
    </row>
    <row r="478" spans="1:8">
      <c r="A478" s="81"/>
      <c r="B478" s="81"/>
      <c r="C478" s="81"/>
      <c r="D478" s="81"/>
      <c r="E478" s="82"/>
      <c r="F478" s="82"/>
      <c r="G478" s="82"/>
      <c r="H478" s="81"/>
    </row>
    <row r="479" spans="1:8">
      <c r="A479" s="81"/>
      <c r="B479" s="81"/>
      <c r="C479" s="81"/>
      <c r="D479" s="81"/>
      <c r="E479" s="82"/>
      <c r="F479" s="82"/>
      <c r="G479" s="82"/>
      <c r="H479" s="81"/>
    </row>
    <row r="480" spans="1:8">
      <c r="A480" s="81"/>
      <c r="B480" s="81"/>
      <c r="C480" s="81"/>
      <c r="D480" s="81"/>
      <c r="E480" s="82"/>
      <c r="F480" s="82"/>
      <c r="G480" s="82"/>
      <c r="H480" s="81"/>
    </row>
    <row r="481" spans="1:8">
      <c r="A481" s="81"/>
      <c r="B481" s="81"/>
      <c r="C481" s="81"/>
      <c r="D481" s="81"/>
      <c r="E481" s="82"/>
      <c r="F481" s="82"/>
      <c r="G481" s="82"/>
      <c r="H481" s="81"/>
    </row>
    <row r="482" spans="1:8">
      <c r="A482" s="81"/>
      <c r="B482" s="81"/>
      <c r="C482" s="81"/>
      <c r="D482" s="81"/>
      <c r="E482" s="82"/>
      <c r="F482" s="82"/>
      <c r="G482" s="82"/>
      <c r="H482" s="81"/>
    </row>
    <row r="483" spans="1:8">
      <c r="A483" s="81"/>
      <c r="B483" s="81"/>
      <c r="C483" s="81"/>
      <c r="D483" s="81"/>
      <c r="E483" s="82"/>
      <c r="F483" s="82"/>
      <c r="G483" s="82"/>
      <c r="H483" s="81"/>
    </row>
    <row r="484" spans="1:8">
      <c r="A484" s="81"/>
      <c r="B484" s="81"/>
      <c r="C484" s="81"/>
      <c r="D484" s="81"/>
      <c r="E484" s="82"/>
      <c r="F484" s="82"/>
      <c r="G484" s="82"/>
      <c r="H484" s="81"/>
    </row>
    <row r="485" spans="1:8">
      <c r="A485" s="81"/>
      <c r="B485" s="81"/>
      <c r="C485" s="81"/>
      <c r="D485" s="81"/>
      <c r="E485" s="82"/>
      <c r="F485" s="82"/>
      <c r="G485" s="82"/>
      <c r="H485" s="81"/>
    </row>
    <row r="486" spans="1:8">
      <c r="A486" s="81"/>
      <c r="B486" s="81"/>
      <c r="C486" s="81"/>
      <c r="D486" s="81"/>
      <c r="E486" s="82"/>
      <c r="F486" s="82"/>
      <c r="G486" s="82"/>
      <c r="H486" s="81"/>
    </row>
  </sheetData>
  <mergeCells count="1">
    <mergeCell ref="A1:H1"/>
  </mergeCells>
  <pageMargins left="0.7" right="0.7" top="0.78740157499999996" bottom="0.78740157499999996"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zoomScaleNormal="100" workbookViewId="0">
      <pane ySplit="6" topLeftCell="A168" activePane="bottomLeft" state="frozen"/>
      <selection pane="bottomLeft" activeCell="B163" sqref="B163:B178"/>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7" width="11" style="4"/>
    <col min="8" max="8" width="33.33203125" style="1" customWidth="1"/>
    <col min="9" max="16384" width="11" style="1"/>
  </cols>
  <sheetData>
    <row r="1" spans="1:9" ht="30">
      <c r="A1" s="93" t="s">
        <v>373</v>
      </c>
      <c r="B1" s="93"/>
      <c r="C1" s="93"/>
      <c r="D1" s="93"/>
      <c r="E1" s="93"/>
      <c r="F1" s="93"/>
      <c r="G1" s="93"/>
      <c r="H1" s="93"/>
    </row>
    <row r="3" spans="1:9" ht="15.75" customHeight="1">
      <c r="B3" s="2" t="s">
        <v>65</v>
      </c>
      <c r="C3" s="2"/>
      <c r="D3" s="3">
        <f>+SUM(Tabelle356[Total caps])</f>
        <v>0</v>
      </c>
      <c r="G3" s="37" t="s">
        <v>160</v>
      </c>
      <c r="H3" s="3"/>
    </row>
    <row r="4" spans="1:9" ht="15.75" customHeight="1">
      <c r="B4" s="2" t="s">
        <v>66</v>
      </c>
      <c r="C4" s="2"/>
      <c r="D4" s="3">
        <f>+SUMIF(Tabelle356[Type], "UNit",Tabelle356['#Choice])</f>
        <v>0</v>
      </c>
      <c r="G4" s="1"/>
    </row>
    <row r="6" spans="1:9" s="8" customFormat="1" ht="17.5">
      <c r="A6" s="5" t="s">
        <v>55</v>
      </c>
      <c r="B6" s="6" t="s">
        <v>57</v>
      </c>
      <c r="C6" s="6" t="s">
        <v>59</v>
      </c>
      <c r="D6" s="6" t="s">
        <v>58</v>
      </c>
      <c r="E6" s="7" t="s">
        <v>64</v>
      </c>
      <c r="F6" s="7" t="s">
        <v>63</v>
      </c>
      <c r="G6" s="7" t="s">
        <v>65</v>
      </c>
      <c r="H6" s="6" t="s">
        <v>309</v>
      </c>
    </row>
    <row r="7" spans="1:9" s="12" customFormat="1" ht="14">
      <c r="A7" s="87" t="s">
        <v>339</v>
      </c>
      <c r="B7" s="87" t="s">
        <v>322</v>
      </c>
      <c r="C7" s="86" t="str">
        <f>+INDEX(Tabelle1[[Type]:[Caps]],MATCH(Tabelle356[[#This Row],[Equipment]],Tabelle1[Item],0),1)</f>
        <v>Unit</v>
      </c>
      <c r="D7" s="86" t="s">
        <v>322</v>
      </c>
      <c r="E7" s="88">
        <f>+INDEX(Tabelle1[[Type]:[Caps]],MATCH(Tabelle356[[#This Row],[Equipment]],Tabelle1[Item],0),3)</f>
        <v>98</v>
      </c>
      <c r="F7" s="88"/>
      <c r="G7" s="88">
        <f t="shared" ref="G7:G38" si="0">+F7*E7</f>
        <v>0</v>
      </c>
      <c r="H7" s="86" t="str">
        <f>+INDEX(Tabelle1[[Type]:[Basic equipment]],MATCH(Tabelle356[[#This Row],[Equipment]],Tabelle1[Item],0),6)</f>
        <v>-</v>
      </c>
      <c r="I7" s="25"/>
    </row>
    <row r="8" spans="1:9" s="12" customFormat="1" ht="12.5">
      <c r="A8" s="23" t="s">
        <v>339</v>
      </c>
      <c r="B8" s="23" t="s">
        <v>322</v>
      </c>
      <c r="C8" s="24" t="str">
        <f>+INDEX(Tabelle1[[Type]:[Caps]],MATCH(Tabelle356[[#This Row],[Equipment]],Tabelle1[Item],0),1)</f>
        <v>Heroic</v>
      </c>
      <c r="D8" s="24" t="s">
        <v>1</v>
      </c>
      <c r="E8" s="21">
        <f>+INDEX(Tabelle1[[Type]:[Caps]],MATCH(Tabelle356[[#This Row],[Equipment]],Tabelle1[Item],0),3)</f>
        <v>60</v>
      </c>
      <c r="F8" s="22"/>
      <c r="G8" s="22">
        <f t="shared" si="0"/>
        <v>0</v>
      </c>
      <c r="H8" s="28" t="str">
        <f>+INDEX(Tabelle1[[Type]:[Basic equipment]],MATCH(Tabelle356[[#This Row],[Equipment]],Tabelle1[Item],0),6)</f>
        <v>-</v>
      </c>
      <c r="I8" s="25"/>
    </row>
    <row r="9" spans="1:9" s="12" customFormat="1" ht="12.5">
      <c r="A9" s="23" t="s">
        <v>339</v>
      </c>
      <c r="B9" s="23" t="s">
        <v>322</v>
      </c>
      <c r="C9" s="24" t="str">
        <f>+INDEX(Tabelle1[[Type]:[Caps]],MATCH(Tabelle356[[#This Row],[Equipment]],Tabelle1[Item],0),1)</f>
        <v>Heavy Weapon</v>
      </c>
      <c r="D9" s="24" t="s">
        <v>5</v>
      </c>
      <c r="E9" s="21">
        <f>+INDEX(Tabelle1[[Type]:[Caps]],MATCH(Tabelle356[[#This Row],[Equipment]],Tabelle1[Item],0),3)</f>
        <v>41</v>
      </c>
      <c r="F9" s="22"/>
      <c r="G9" s="22">
        <f t="shared" si="0"/>
        <v>0</v>
      </c>
      <c r="H9" s="28" t="str">
        <f>+INDEX(Tabelle1[[Type]:[Basic equipment]],MATCH(Tabelle356[[#This Row],[Equipment]],Tabelle1[Item],0),6)</f>
        <v>-</v>
      </c>
      <c r="I9" s="25"/>
    </row>
    <row r="10" spans="1:9" s="12" customFormat="1" ht="12.5">
      <c r="A10" s="23" t="s">
        <v>339</v>
      </c>
      <c r="B10" s="23" t="s">
        <v>322</v>
      </c>
      <c r="C10" s="24" t="str">
        <f>+INDEX(Tabelle1[[Type]:[Caps]],MATCH(Tabelle356[[#This Row],[Equipment]],Tabelle1[Item],0),1)</f>
        <v>Heavy Weapon</v>
      </c>
      <c r="D10" s="24" t="s">
        <v>25</v>
      </c>
      <c r="E10" s="21">
        <f>+INDEX(Tabelle1[[Type]:[Caps]],MATCH(Tabelle356[[#This Row],[Equipment]],Tabelle1[Item],0),3)</f>
        <v>23</v>
      </c>
      <c r="F10" s="22"/>
      <c r="G10" s="22">
        <f t="shared" si="0"/>
        <v>0</v>
      </c>
      <c r="H10" s="28" t="str">
        <f>+INDEX(Tabelle1[[Type]:[Basic equipment]],MATCH(Tabelle356[[#This Row],[Equipment]],Tabelle1[Item],0),6)</f>
        <v>-</v>
      </c>
      <c r="I10" s="25"/>
    </row>
    <row r="11" spans="1:9" s="12" customFormat="1" ht="12.5">
      <c r="A11" s="23" t="s">
        <v>339</v>
      </c>
      <c r="B11" s="23" t="s">
        <v>322</v>
      </c>
      <c r="C11" s="24" t="str">
        <f>+INDEX(Tabelle1[[Type]:[Caps]],MATCH(Tabelle356[[#This Row],[Equipment]],Tabelle1[Item],0),1)</f>
        <v>Rifle</v>
      </c>
      <c r="D11" s="24" t="s">
        <v>54</v>
      </c>
      <c r="E11" s="21">
        <f>+INDEX(Tabelle1[[Type]:[Caps]],MATCH(Tabelle356[[#This Row],[Equipment]],Tabelle1[Item],0),3)</f>
        <v>20</v>
      </c>
      <c r="F11" s="22"/>
      <c r="G11" s="22">
        <f t="shared" si="0"/>
        <v>0</v>
      </c>
      <c r="H11" s="28" t="str">
        <f>+INDEX(Tabelle1[[Type]:[Basic equipment]],MATCH(Tabelle356[[#This Row],[Equipment]],Tabelle1[Item],0),6)</f>
        <v>-</v>
      </c>
      <c r="I11" s="25"/>
    </row>
    <row r="12" spans="1:9" s="12" customFormat="1" ht="12.5">
      <c r="A12" s="23" t="s">
        <v>339</v>
      </c>
      <c r="B12" s="23" t="s">
        <v>322</v>
      </c>
      <c r="C12" s="24" t="str">
        <f>+INDEX(Tabelle1[[Type]:[Caps]],MATCH(Tabelle356[[#This Row],[Equipment]],Tabelle1[Item],0),1)</f>
        <v>Rifle</v>
      </c>
      <c r="D12" s="24" t="s">
        <v>302</v>
      </c>
      <c r="E12" s="21">
        <f>+INDEX(Tabelle1[[Type]:[Caps]],MATCH(Tabelle356[[#This Row],[Equipment]],Tabelle1[Item],0),3)</f>
        <v>17</v>
      </c>
      <c r="F12" s="22"/>
      <c r="G12" s="22">
        <f t="shared" si="0"/>
        <v>0</v>
      </c>
      <c r="H12" s="28" t="str">
        <f>+INDEX(Tabelle1[[Type]:[Basic equipment]],MATCH(Tabelle356[[#This Row],[Equipment]],Tabelle1[Item],0),6)</f>
        <v>-</v>
      </c>
      <c r="I12" s="25"/>
    </row>
    <row r="13" spans="1:9" s="12" customFormat="1" ht="12.5">
      <c r="A13" s="23" t="s">
        <v>339</v>
      </c>
      <c r="B13" s="23" t="s">
        <v>322</v>
      </c>
      <c r="C13" s="24" t="str">
        <f>+INDEX(Tabelle1[[Type]:[Caps]],MATCH(Tabelle356[[#This Row],[Equipment]],Tabelle1[Item],0),1)</f>
        <v>Heavy Weapon</v>
      </c>
      <c r="D13" s="24" t="s">
        <v>334</v>
      </c>
      <c r="E13" s="21">
        <f>+INDEX(Tabelle1[[Type]:[Caps]],MATCH(Tabelle356[[#This Row],[Equipment]],Tabelle1[Item],0),3)</f>
        <v>14</v>
      </c>
      <c r="F13" s="22"/>
      <c r="G13" s="22">
        <f t="shared" si="0"/>
        <v>0</v>
      </c>
      <c r="H13" s="28" t="str">
        <f>+INDEX(Tabelle1[[Type]:[Basic equipment]],MATCH(Tabelle356[[#This Row],[Equipment]],Tabelle1[Item],0),6)</f>
        <v>-</v>
      </c>
      <c r="I13" s="25"/>
    </row>
    <row r="14" spans="1:9" s="12" customFormat="1" ht="12.5">
      <c r="A14" s="23" t="s">
        <v>339</v>
      </c>
      <c r="B14" s="23" t="s">
        <v>322</v>
      </c>
      <c r="C14" s="24" t="str">
        <f>+INDEX(Tabelle1[[Type]:[Caps]],MATCH(Tabelle356[[#This Row],[Equipment]],Tabelle1[Item],0),1)</f>
        <v>Rifle</v>
      </c>
      <c r="D14" s="24" t="s">
        <v>67</v>
      </c>
      <c r="E14" s="21">
        <f>+INDEX(Tabelle1[[Type]:[Caps]],MATCH(Tabelle356[[#This Row],[Equipment]],Tabelle1[Item],0),3)</f>
        <v>14</v>
      </c>
      <c r="F14" s="22"/>
      <c r="G14" s="22">
        <f t="shared" si="0"/>
        <v>0</v>
      </c>
      <c r="H14" s="28" t="str">
        <f>+INDEX(Tabelle1[[Type]:[Basic equipment]],MATCH(Tabelle356[[#This Row],[Equipment]],Tabelle1[Item],0),6)</f>
        <v>-</v>
      </c>
      <c r="I14" s="25"/>
    </row>
    <row r="15" spans="1:9" s="12" customFormat="1" ht="12.5">
      <c r="A15" s="23" t="s">
        <v>339</v>
      </c>
      <c r="B15" s="23" t="s">
        <v>322</v>
      </c>
      <c r="C15" s="24" t="str">
        <f>+INDEX(Tabelle1[[Type]:[Caps]],MATCH(Tabelle356[[#This Row],[Equipment]],Tabelle1[Item],0),1)</f>
        <v>Melee</v>
      </c>
      <c r="D15" s="24" t="s">
        <v>19</v>
      </c>
      <c r="E15" s="21">
        <f>+INDEX(Tabelle1[[Type]:[Caps]],MATCH(Tabelle356[[#This Row],[Equipment]],Tabelle1[Item],0),3)</f>
        <v>12</v>
      </c>
      <c r="F15" s="22"/>
      <c r="G15" s="22">
        <f t="shared" si="0"/>
        <v>0</v>
      </c>
      <c r="H15" s="28" t="str">
        <f>+INDEX(Tabelle1[[Type]:[Basic equipment]],MATCH(Tabelle356[[#This Row],[Equipment]],Tabelle1[Item],0),6)</f>
        <v>-</v>
      </c>
      <c r="I15" s="25"/>
    </row>
    <row r="16" spans="1:9" s="12" customFormat="1" ht="12.5">
      <c r="A16" s="23" t="s">
        <v>339</v>
      </c>
      <c r="B16" s="23" t="s">
        <v>322</v>
      </c>
      <c r="C16" s="24" t="str">
        <f>+INDEX(Tabelle1[[Type]:[Caps]],MATCH(Tabelle356[[#This Row],[Equipment]],Tabelle1[Item],0),1)</f>
        <v>Melee</v>
      </c>
      <c r="D16" s="24" t="s">
        <v>14</v>
      </c>
      <c r="E16" s="21">
        <f>+INDEX(Tabelle1[[Type]:[Caps]],MATCH(Tabelle356[[#This Row],[Equipment]],Tabelle1[Item],0),3)</f>
        <v>12</v>
      </c>
      <c r="F16" s="22"/>
      <c r="G16" s="22">
        <f t="shared" si="0"/>
        <v>0</v>
      </c>
      <c r="H16" s="28" t="str">
        <f>+INDEX(Tabelle1[[Type]:[Basic equipment]],MATCH(Tabelle356[[#This Row],[Equipment]],Tabelle1[Item],0),6)</f>
        <v>-</v>
      </c>
      <c r="I16" s="25"/>
    </row>
    <row r="17" spans="1:9" s="12" customFormat="1" ht="12.5">
      <c r="A17" s="23" t="s">
        <v>339</v>
      </c>
      <c r="B17" s="23" t="s">
        <v>322</v>
      </c>
      <c r="C17" s="24" t="str">
        <f>+INDEX(Tabelle1[[Type]:[Caps]],MATCH(Tabelle356[[#This Row],[Equipment]],Tabelle1[Item],0),1)</f>
        <v>Rifle</v>
      </c>
      <c r="D17" s="24" t="s">
        <v>335</v>
      </c>
      <c r="E17" s="21">
        <f>+INDEX(Tabelle1[[Type]:[Caps]],MATCH(Tabelle356[[#This Row],[Equipment]],Tabelle1[Item],0),3)</f>
        <v>11</v>
      </c>
      <c r="F17" s="22"/>
      <c r="G17" s="22">
        <f t="shared" si="0"/>
        <v>0</v>
      </c>
      <c r="H17" s="28" t="str">
        <f>+INDEX(Tabelle1[[Type]:[Basic equipment]],MATCH(Tabelle356[[#This Row],[Equipment]],Tabelle1[Item],0),6)</f>
        <v>-</v>
      </c>
      <c r="I17" s="25"/>
    </row>
    <row r="18" spans="1:9" s="12" customFormat="1" ht="12.5">
      <c r="A18" s="23" t="s">
        <v>339</v>
      </c>
      <c r="B18" s="23" t="s">
        <v>322</v>
      </c>
      <c r="C18" s="24" t="str">
        <f>+INDEX(Tabelle1[[Type]:[Caps]],MATCH(Tabelle356[[#This Row],[Equipment]],Tabelle1[Item],0),1)</f>
        <v>Mine</v>
      </c>
      <c r="D18" s="24" t="s">
        <v>255</v>
      </c>
      <c r="E18" s="21">
        <f>+INDEX(Tabelle1[[Type]:[Caps]],MATCH(Tabelle356[[#This Row],[Equipment]],Tabelle1[Item],0),3)</f>
        <v>5</v>
      </c>
      <c r="F18" s="22"/>
      <c r="G18" s="22">
        <f t="shared" si="0"/>
        <v>0</v>
      </c>
      <c r="H18" s="28" t="str">
        <f>+INDEX(Tabelle1[[Type]:[Basic equipment]],MATCH(Tabelle356[[#This Row],[Equipment]],Tabelle1[Item],0),6)</f>
        <v>-</v>
      </c>
      <c r="I18" s="25"/>
    </row>
    <row r="19" spans="1:9" s="12" customFormat="1" ht="12.5">
      <c r="A19" s="23" t="s">
        <v>339</v>
      </c>
      <c r="B19" s="23" t="s">
        <v>322</v>
      </c>
      <c r="C19" s="24" t="str">
        <f>+INDEX(Tabelle1[[Type]:[Caps]],MATCH(Tabelle356[[#This Row],[Equipment]],Tabelle1[Item],0),1)</f>
        <v>Rifle</v>
      </c>
      <c r="D19" s="24" t="s">
        <v>300</v>
      </c>
      <c r="E19" s="21">
        <f>+INDEX(Tabelle1[[Type]:[Caps]],MATCH(Tabelle356[[#This Row],[Equipment]],Tabelle1[Item],0),3)</f>
        <v>10</v>
      </c>
      <c r="F19" s="22"/>
      <c r="G19" s="22">
        <f t="shared" si="0"/>
        <v>0</v>
      </c>
      <c r="H19" s="28" t="str">
        <f>+INDEX(Tabelle1[[Type]:[Basic equipment]],MATCH(Tabelle356[[#This Row],[Equipment]],Tabelle1[Item],0),6)</f>
        <v>-</v>
      </c>
      <c r="I19" s="25"/>
    </row>
    <row r="20" spans="1:9" s="12" customFormat="1" ht="12.5">
      <c r="A20" s="23" t="s">
        <v>339</v>
      </c>
      <c r="B20" s="23" t="s">
        <v>322</v>
      </c>
      <c r="C20" s="24" t="str">
        <f>+INDEX(Tabelle1[[Type]:[Caps]],MATCH(Tabelle356[[#This Row],[Equipment]],Tabelle1[Item],0),1)</f>
        <v>Rifle</v>
      </c>
      <c r="D20" s="24" t="s">
        <v>2</v>
      </c>
      <c r="E20" s="21">
        <f>+INDEX(Tabelle1[[Type]:[Caps]],MATCH(Tabelle356[[#This Row],[Equipment]],Tabelle1[Item],0),3)</f>
        <v>10</v>
      </c>
      <c r="F20" s="22"/>
      <c r="G20" s="22">
        <f t="shared" si="0"/>
        <v>0</v>
      </c>
      <c r="H20" s="28" t="str">
        <f>+INDEX(Tabelle1[[Type]:[Basic equipment]],MATCH(Tabelle356[[#This Row],[Equipment]],Tabelle1[Item],0),6)</f>
        <v>-</v>
      </c>
      <c r="I20" s="25"/>
    </row>
    <row r="21" spans="1:9" s="12" customFormat="1" ht="12.5">
      <c r="A21" s="23" t="s">
        <v>339</v>
      </c>
      <c r="B21" s="23" t="s">
        <v>322</v>
      </c>
      <c r="C21" s="24" t="str">
        <f>+INDEX(Tabelle1[[Type]:[Caps]],MATCH(Tabelle356[[#This Row],[Equipment]],Tabelle1[Item],0),1)</f>
        <v>Melee</v>
      </c>
      <c r="D21" s="24" t="s">
        <v>17</v>
      </c>
      <c r="E21" s="21">
        <f>+INDEX(Tabelle1[[Type]:[Caps]],MATCH(Tabelle356[[#This Row],[Equipment]],Tabelle1[Item],0),3)</f>
        <v>8</v>
      </c>
      <c r="F21" s="22"/>
      <c r="G21" s="22">
        <f t="shared" si="0"/>
        <v>0</v>
      </c>
      <c r="H21" s="28" t="str">
        <f>+INDEX(Tabelle1[[Type]:[Basic equipment]],MATCH(Tabelle356[[#This Row],[Equipment]],Tabelle1[Item],0),6)</f>
        <v>-</v>
      </c>
      <c r="I21" s="25"/>
    </row>
    <row r="22" spans="1:9" s="12" customFormat="1" ht="12.5">
      <c r="A22" s="23" t="s">
        <v>339</v>
      </c>
      <c r="B22" s="23" t="s">
        <v>322</v>
      </c>
      <c r="C22" s="24" t="str">
        <f>+INDEX(Tabelle1[[Type]:[Caps]],MATCH(Tabelle356[[#This Row],[Equipment]],Tabelle1[Item],0),1)</f>
        <v>Rifle</v>
      </c>
      <c r="D22" s="24" t="s">
        <v>20</v>
      </c>
      <c r="E22" s="21">
        <f>+INDEX(Tabelle1[[Type]:[Caps]],MATCH(Tabelle356[[#This Row],[Equipment]],Tabelle1[Item],0),3)</f>
        <v>8</v>
      </c>
      <c r="F22" s="22"/>
      <c r="G22" s="22">
        <f t="shared" si="0"/>
        <v>0</v>
      </c>
      <c r="H22" s="28" t="str">
        <f>+INDEX(Tabelle1[[Type]:[Basic equipment]],MATCH(Tabelle356[[#This Row],[Equipment]],Tabelle1[Item],0),6)</f>
        <v>-</v>
      </c>
      <c r="I22" s="25"/>
    </row>
    <row r="23" spans="1:9" s="12" customFormat="1" ht="12.5">
      <c r="A23" s="23" t="s">
        <v>339</v>
      </c>
      <c r="B23" s="23" t="s">
        <v>322</v>
      </c>
      <c r="C23" s="24" t="str">
        <f>+INDEX(Tabelle1[[Type]:[Caps]],MATCH(Tabelle356[[#This Row],[Equipment]],Tabelle1[Item],0),1)</f>
        <v>Melee</v>
      </c>
      <c r="D23" s="24" t="s">
        <v>81</v>
      </c>
      <c r="E23" s="21">
        <f>+INDEX(Tabelle1[[Type]:[Caps]],MATCH(Tabelle356[[#This Row],[Equipment]],Tabelle1[Item],0),3)</f>
        <v>6</v>
      </c>
      <c r="F23" s="22"/>
      <c r="G23" s="22">
        <f t="shared" si="0"/>
        <v>0</v>
      </c>
      <c r="H23" s="28" t="str">
        <f>+INDEX(Tabelle1[[Type]:[Basic equipment]],MATCH(Tabelle356[[#This Row],[Equipment]],Tabelle1[Item],0),6)</f>
        <v>-</v>
      </c>
      <c r="I23" s="25"/>
    </row>
    <row r="24" spans="1:9" s="12" customFormat="1" ht="12.5">
      <c r="A24" s="23" t="s">
        <v>339</v>
      </c>
      <c r="B24" s="23" t="s">
        <v>322</v>
      </c>
      <c r="C24" s="24" t="str">
        <f>+INDEX(Tabelle1[[Type]:[Caps]],MATCH(Tabelle356[[#This Row],[Equipment]],Tabelle1[Item],0),1)</f>
        <v>Thrown Weapon</v>
      </c>
      <c r="D24" s="24" t="s">
        <v>89</v>
      </c>
      <c r="E24" s="21">
        <f>+INDEX(Tabelle1[[Type]:[Caps]],MATCH(Tabelle356[[#This Row],[Equipment]],Tabelle1[Item],0),3)</f>
        <v>7</v>
      </c>
      <c r="F24" s="22"/>
      <c r="G24" s="22">
        <f t="shared" si="0"/>
        <v>0</v>
      </c>
      <c r="H24" s="28" t="str">
        <f>+INDEX(Tabelle1[[Type]:[Basic equipment]],MATCH(Tabelle356[[#This Row],[Equipment]],Tabelle1[Item],0),6)</f>
        <v>-</v>
      </c>
      <c r="I24" s="25"/>
    </row>
    <row r="25" spans="1:9" s="12" customFormat="1" ht="12.5">
      <c r="A25" s="23" t="s">
        <v>339</v>
      </c>
      <c r="B25" s="23" t="s">
        <v>322</v>
      </c>
      <c r="C25" s="24" t="str">
        <f>+INDEX(Tabelle1[[Type]:[Caps]],MATCH(Tabelle356[[#This Row],[Equipment]],Tabelle1[Item],0),1)</f>
        <v>Pistol</v>
      </c>
      <c r="D25" s="24" t="s">
        <v>34</v>
      </c>
      <c r="E25" s="21">
        <f>+INDEX(Tabelle1[[Type]:[Caps]],MATCH(Tabelle356[[#This Row],[Equipment]],Tabelle1[Item],0),3)</f>
        <v>6</v>
      </c>
      <c r="F25" s="22"/>
      <c r="G25" s="22">
        <f t="shared" si="0"/>
        <v>0</v>
      </c>
      <c r="H25" s="28" t="str">
        <f>+INDEX(Tabelle1[[Type]:[Basic equipment]],MATCH(Tabelle356[[#This Row],[Equipment]],Tabelle1[Item],0),6)</f>
        <v>-</v>
      </c>
      <c r="I25" s="25"/>
    </row>
    <row r="26" spans="1:9" s="12" customFormat="1" ht="12.5">
      <c r="A26" s="23" t="s">
        <v>339</v>
      </c>
      <c r="B26" s="23" t="s">
        <v>322</v>
      </c>
      <c r="C26" s="24" t="str">
        <f>+INDEX(Tabelle1[[Type]:[Caps]],MATCH(Tabelle356[[#This Row],[Equipment]],Tabelle1[Item],0),1)</f>
        <v>Thrown Weapon</v>
      </c>
      <c r="D26" s="24" t="s">
        <v>90</v>
      </c>
      <c r="E26" s="21">
        <f>+INDEX(Tabelle1[[Type]:[Caps]],MATCH(Tabelle356[[#This Row],[Equipment]],Tabelle1[Item],0),3)</f>
        <v>6</v>
      </c>
      <c r="F26" s="22"/>
      <c r="G26" s="22">
        <f t="shared" si="0"/>
        <v>0</v>
      </c>
      <c r="H26" s="28" t="str">
        <f>+INDEX(Tabelle1[[Type]:[Basic equipment]],MATCH(Tabelle356[[#This Row],[Equipment]],Tabelle1[Item],0),6)</f>
        <v>-</v>
      </c>
      <c r="I26" s="25"/>
    </row>
    <row r="27" spans="1:9" s="12" customFormat="1" ht="12.5">
      <c r="A27" s="23" t="s">
        <v>339</v>
      </c>
      <c r="B27" s="23" t="s">
        <v>322</v>
      </c>
      <c r="C27" s="24" t="str">
        <f>+INDEX(Tabelle1[[Type]:[Caps]],MATCH(Tabelle356[[#This Row],[Equipment]],Tabelle1[Item],0),1)</f>
        <v>Pistol</v>
      </c>
      <c r="D27" s="24" t="s">
        <v>86</v>
      </c>
      <c r="E27" s="21">
        <f>+INDEX(Tabelle1[[Type]:[Caps]],MATCH(Tabelle356[[#This Row],[Equipment]],Tabelle1[Item],0),3)</f>
        <v>3</v>
      </c>
      <c r="F27" s="22"/>
      <c r="G27" s="22">
        <f t="shared" si="0"/>
        <v>0</v>
      </c>
      <c r="H27" s="28" t="str">
        <f>+INDEX(Tabelle1[[Type]:[Basic equipment]],MATCH(Tabelle356[[#This Row],[Equipment]],Tabelle1[Item],0),6)</f>
        <v>-</v>
      </c>
      <c r="I27" s="25"/>
    </row>
    <row r="28" spans="1:9" s="12" customFormat="1" ht="12.5">
      <c r="A28" s="23" t="s">
        <v>339</v>
      </c>
      <c r="B28" s="23" t="s">
        <v>322</v>
      </c>
      <c r="C28" s="24" t="str">
        <f>+INDEX(Tabelle1[[Type]:[Caps]],MATCH(Tabelle356[[#This Row],[Equipment]],Tabelle1[Item],0),1)</f>
        <v>Melee</v>
      </c>
      <c r="D28" s="24" t="s">
        <v>69</v>
      </c>
      <c r="E28" s="21">
        <f>+INDEX(Tabelle1[[Type]:[Caps]],MATCH(Tabelle356[[#This Row],[Equipment]],Tabelle1[Item],0),3)</f>
        <v>2</v>
      </c>
      <c r="F28" s="22"/>
      <c r="G28" s="22">
        <f t="shared" si="0"/>
        <v>0</v>
      </c>
      <c r="H28" s="28" t="str">
        <f>+INDEX(Tabelle1[[Type]:[Basic equipment]],MATCH(Tabelle356[[#This Row],[Equipment]],Tabelle1[Item],0),6)</f>
        <v>-</v>
      </c>
      <c r="I28" s="25"/>
    </row>
    <row r="29" spans="1:9" s="12" customFormat="1" ht="12.5">
      <c r="A29" s="23" t="s">
        <v>339</v>
      </c>
      <c r="B29" s="23" t="s">
        <v>322</v>
      </c>
      <c r="C29" s="24" t="str">
        <f>+INDEX(Tabelle1[[Type]:[Caps]],MATCH(Tabelle356[[#This Row],[Equipment]],Tabelle1[Item],0),1)</f>
        <v>Melee</v>
      </c>
      <c r="D29" s="24" t="s">
        <v>13</v>
      </c>
      <c r="E29" s="21">
        <f>+INDEX(Tabelle1[[Type]:[Caps]],MATCH(Tabelle356[[#This Row],[Equipment]],Tabelle1[Item],0),3)</f>
        <v>2</v>
      </c>
      <c r="F29" s="22"/>
      <c r="G29" s="22">
        <f t="shared" si="0"/>
        <v>0</v>
      </c>
      <c r="H29" s="28" t="str">
        <f>+INDEX(Tabelle1[[Type]:[Basic equipment]],MATCH(Tabelle356[[#This Row],[Equipment]],Tabelle1[Item],0),6)</f>
        <v>-</v>
      </c>
      <c r="I29" s="25"/>
    </row>
    <row r="30" spans="1:9" s="12" customFormat="1" ht="12.5">
      <c r="A30" s="23" t="s">
        <v>339</v>
      </c>
      <c r="B30" s="23" t="s">
        <v>322</v>
      </c>
      <c r="C30" s="24" t="str">
        <f>+INDEX(Tabelle1[[Type]:[Caps]],MATCH(Tabelle356[[#This Row],[Equipment]],Tabelle1[Item],0),1)</f>
        <v>Melee</v>
      </c>
      <c r="D30" s="24" t="s">
        <v>381</v>
      </c>
      <c r="E30" s="21">
        <f>+INDEX(Tabelle1[[Type]:[Caps]],MATCH(Tabelle356[[#This Row],[Equipment]],Tabelle1[Item],0),3)</f>
        <v>2</v>
      </c>
      <c r="F30" s="22"/>
      <c r="G30" s="22">
        <f t="shared" si="0"/>
        <v>0</v>
      </c>
      <c r="H30" s="28" t="str">
        <f>+INDEX(Tabelle1[[Type]:[Basic equipment]],MATCH(Tabelle356[[#This Row],[Equipment]],Tabelle1[Item],0),6)</f>
        <v>-</v>
      </c>
      <c r="I30" s="25"/>
    </row>
    <row r="31" spans="1:9" s="12" customFormat="1" ht="12.5">
      <c r="A31" s="23" t="s">
        <v>339</v>
      </c>
      <c r="B31" s="23" t="s">
        <v>322</v>
      </c>
      <c r="C31" s="24" t="str">
        <f>+INDEX(Tabelle1[[Type]:[Caps]],MATCH(Tabelle356[[#This Row],[Equipment]],Tabelle1[Item],0),1)</f>
        <v>Pistol</v>
      </c>
      <c r="D31" s="24" t="s">
        <v>332</v>
      </c>
      <c r="E31" s="21">
        <f>+INDEX(Tabelle1[[Type]:[Caps]],MATCH(Tabelle356[[#This Row],[Equipment]],Tabelle1[Item],0),3)</f>
        <v>2</v>
      </c>
      <c r="F31" s="22"/>
      <c r="G31" s="22">
        <f t="shared" si="0"/>
        <v>0</v>
      </c>
      <c r="H31" s="28" t="str">
        <f>+INDEX(Tabelle1[[Type]:[Basic equipment]],MATCH(Tabelle356[[#This Row],[Equipment]],Tabelle1[Item],0),6)</f>
        <v>-</v>
      </c>
      <c r="I31" s="25"/>
    </row>
    <row r="32" spans="1:9" s="12" customFormat="1" ht="14">
      <c r="A32" s="87" t="s">
        <v>339</v>
      </c>
      <c r="B32" s="87" t="s">
        <v>323</v>
      </c>
      <c r="C32" s="86" t="str">
        <f>+INDEX(Tabelle1[[Type]:[Caps]],MATCH(Tabelle356[[#This Row],[Equipment]],Tabelle1[Item],0),1)</f>
        <v>Unit</v>
      </c>
      <c r="D32" s="86" t="s">
        <v>323</v>
      </c>
      <c r="E32" s="88">
        <f>+INDEX(Tabelle1[[Type]:[Caps]],MATCH(Tabelle356[[#This Row],[Equipment]],Tabelle1[Item],0),3)</f>
        <v>85</v>
      </c>
      <c r="F32" s="88"/>
      <c r="G32" s="88">
        <f t="shared" si="0"/>
        <v>0</v>
      </c>
      <c r="H32" s="86" t="str">
        <f>+INDEX(Tabelle1[[Type]:[Basic equipment]],MATCH(Tabelle356[[#This Row],[Equipment]],Tabelle1[Item],0),6)</f>
        <v>-</v>
      </c>
      <c r="I32" s="25"/>
    </row>
    <row r="33" spans="1:9" s="12" customFormat="1" ht="12.5">
      <c r="A33" s="23" t="s">
        <v>339</v>
      </c>
      <c r="B33" s="23" t="s">
        <v>323</v>
      </c>
      <c r="C33" s="24" t="str">
        <f>+INDEX(Tabelle1[[Type]:[Caps]],MATCH(Tabelle356[[#This Row],[Equipment]],Tabelle1[Item],0),1)</f>
        <v>Heroic</v>
      </c>
      <c r="D33" s="24" t="s">
        <v>1</v>
      </c>
      <c r="E33" s="21">
        <f>+INDEX(Tabelle1[[Type]:[Caps]],MATCH(Tabelle356[[#This Row],[Equipment]],Tabelle1[Item],0),3)</f>
        <v>60</v>
      </c>
      <c r="F33" s="22"/>
      <c r="G33" s="22">
        <f t="shared" si="0"/>
        <v>0</v>
      </c>
      <c r="H33" s="28" t="str">
        <f>+INDEX(Tabelle1[[Type]:[Basic equipment]],MATCH(Tabelle356[[#This Row],[Equipment]],Tabelle1[Item],0),6)</f>
        <v>-</v>
      </c>
      <c r="I33" s="25"/>
    </row>
    <row r="34" spans="1:9" s="12" customFormat="1" ht="12.5">
      <c r="A34" s="23" t="s">
        <v>339</v>
      </c>
      <c r="B34" s="23" t="s">
        <v>323</v>
      </c>
      <c r="C34" s="24" t="str">
        <f>+INDEX(Tabelle1[[Type]:[Caps]],MATCH(Tabelle356[[#This Row],[Equipment]],Tabelle1[Item],0),1)</f>
        <v>Rifle</v>
      </c>
      <c r="D34" s="24" t="s">
        <v>54</v>
      </c>
      <c r="E34" s="21">
        <f>+INDEX(Tabelle1[[Type]:[Caps]],MATCH(Tabelle356[[#This Row],[Equipment]],Tabelle1[Item],0),3)</f>
        <v>20</v>
      </c>
      <c r="F34" s="22"/>
      <c r="G34" s="22">
        <f t="shared" si="0"/>
        <v>0</v>
      </c>
      <c r="H34" s="28" t="str">
        <f>+INDEX(Tabelle1[[Type]:[Basic equipment]],MATCH(Tabelle356[[#This Row],[Equipment]],Tabelle1[Item],0),6)</f>
        <v>-</v>
      </c>
      <c r="I34" s="25"/>
    </row>
    <row r="35" spans="1:9" s="12" customFormat="1" ht="12.5">
      <c r="A35" s="23" t="s">
        <v>339</v>
      </c>
      <c r="B35" s="23" t="s">
        <v>323</v>
      </c>
      <c r="C35" s="24" t="str">
        <f>+INDEX(Tabelle1[[Type]:[Caps]],MATCH(Tabelle356[[#This Row],[Equipment]],Tabelle1[Item],0),1)</f>
        <v>Rifle</v>
      </c>
      <c r="D35" s="24" t="s">
        <v>302</v>
      </c>
      <c r="E35" s="21">
        <f>+INDEX(Tabelle1[[Type]:[Caps]],MATCH(Tabelle356[[#This Row],[Equipment]],Tabelle1[Item],0),3)</f>
        <v>17</v>
      </c>
      <c r="F35" s="22"/>
      <c r="G35" s="22">
        <f t="shared" si="0"/>
        <v>0</v>
      </c>
      <c r="H35" s="28" t="str">
        <f>+INDEX(Tabelle1[[Type]:[Basic equipment]],MATCH(Tabelle356[[#This Row],[Equipment]],Tabelle1[Item],0),6)</f>
        <v>-</v>
      </c>
      <c r="I35" s="25"/>
    </row>
    <row r="36" spans="1:9" s="12" customFormat="1" ht="12.5">
      <c r="A36" s="23" t="s">
        <v>339</v>
      </c>
      <c r="B36" s="23" t="s">
        <v>323</v>
      </c>
      <c r="C36" s="24" t="str">
        <f>+INDEX(Tabelle1[[Type]:[Caps]],MATCH(Tabelle356[[#This Row],[Equipment]],Tabelle1[Item],0),1)</f>
        <v>Rifle</v>
      </c>
      <c r="D36" s="24" t="s">
        <v>67</v>
      </c>
      <c r="E36" s="21">
        <f>+INDEX(Tabelle1[[Type]:[Caps]],MATCH(Tabelle356[[#This Row],[Equipment]],Tabelle1[Item],0),3)</f>
        <v>14</v>
      </c>
      <c r="F36" s="22"/>
      <c r="G36" s="22">
        <f t="shared" si="0"/>
        <v>0</v>
      </c>
      <c r="H36" s="28" t="str">
        <f>+INDEX(Tabelle1[[Type]:[Basic equipment]],MATCH(Tabelle356[[#This Row],[Equipment]],Tabelle1[Item],0),6)</f>
        <v>-</v>
      </c>
      <c r="I36" s="25"/>
    </row>
    <row r="37" spans="1:9" s="12" customFormat="1" ht="12.5">
      <c r="A37" s="23" t="s">
        <v>339</v>
      </c>
      <c r="B37" s="23" t="s">
        <v>323</v>
      </c>
      <c r="C37" s="24" t="str">
        <f>+INDEX(Tabelle1[[Type]:[Caps]],MATCH(Tabelle356[[#This Row],[Equipment]],Tabelle1[Item],0),1)</f>
        <v>Melee</v>
      </c>
      <c r="D37" s="24" t="s">
        <v>19</v>
      </c>
      <c r="E37" s="21">
        <f>+INDEX(Tabelle1[[Type]:[Caps]],MATCH(Tabelle356[[#This Row],[Equipment]],Tabelle1[Item],0),3)</f>
        <v>12</v>
      </c>
      <c r="F37" s="22"/>
      <c r="G37" s="22">
        <f t="shared" si="0"/>
        <v>0</v>
      </c>
      <c r="H37" s="28" t="str">
        <f>+INDEX(Tabelle1[[Type]:[Basic equipment]],MATCH(Tabelle356[[#This Row],[Equipment]],Tabelle1[Item],0),6)</f>
        <v>-</v>
      </c>
      <c r="I37" s="25"/>
    </row>
    <row r="38" spans="1:9" s="12" customFormat="1" ht="12.5">
      <c r="A38" s="23" t="s">
        <v>339</v>
      </c>
      <c r="B38" s="23" t="s">
        <v>323</v>
      </c>
      <c r="C38" s="24" t="str">
        <f>+INDEX(Tabelle1[[Type]:[Caps]],MATCH(Tabelle356[[#This Row],[Equipment]],Tabelle1[Item],0),1)</f>
        <v>Melee</v>
      </c>
      <c r="D38" s="24" t="s">
        <v>14</v>
      </c>
      <c r="E38" s="21">
        <f>+INDEX(Tabelle1[[Type]:[Caps]],MATCH(Tabelle356[[#This Row],[Equipment]],Tabelle1[Item],0),3)</f>
        <v>12</v>
      </c>
      <c r="F38" s="22"/>
      <c r="G38" s="22">
        <f t="shared" si="0"/>
        <v>0</v>
      </c>
      <c r="H38" s="28" t="str">
        <f>+INDEX(Tabelle1[[Type]:[Basic equipment]],MATCH(Tabelle356[[#This Row],[Equipment]],Tabelle1[Item],0),6)</f>
        <v>-</v>
      </c>
      <c r="I38" s="25"/>
    </row>
    <row r="39" spans="1:9" s="12" customFormat="1" ht="12.5">
      <c r="A39" s="23" t="s">
        <v>339</v>
      </c>
      <c r="B39" s="23" t="s">
        <v>323</v>
      </c>
      <c r="C39" s="24" t="str">
        <f>+INDEX(Tabelle1[[Type]:[Caps]],MATCH(Tabelle356[[#This Row],[Equipment]],Tabelle1[Item],0),1)</f>
        <v>Rifle</v>
      </c>
      <c r="D39" s="24" t="s">
        <v>335</v>
      </c>
      <c r="E39" s="21">
        <f>+INDEX(Tabelle1[[Type]:[Caps]],MATCH(Tabelle356[[#This Row],[Equipment]],Tabelle1[Item],0),3)</f>
        <v>11</v>
      </c>
      <c r="F39" s="22"/>
      <c r="G39" s="22">
        <f t="shared" ref="G39:G71" si="1">+F39*E39</f>
        <v>0</v>
      </c>
      <c r="H39" s="28" t="str">
        <f>+INDEX(Tabelle1[[Type]:[Basic equipment]],MATCH(Tabelle356[[#This Row],[Equipment]],Tabelle1[Item],0),6)</f>
        <v>-</v>
      </c>
      <c r="I39" s="25"/>
    </row>
    <row r="40" spans="1:9" s="12" customFormat="1" ht="12.5">
      <c r="A40" s="23" t="s">
        <v>339</v>
      </c>
      <c r="B40" s="23" t="s">
        <v>323</v>
      </c>
      <c r="C40" s="24" t="str">
        <f>+INDEX(Tabelle1[[Type]:[Caps]],MATCH(Tabelle356[[#This Row],[Equipment]],Tabelle1[Item],0),1)</f>
        <v>Mine</v>
      </c>
      <c r="D40" s="24" t="s">
        <v>255</v>
      </c>
      <c r="E40" s="21">
        <f>+INDEX(Tabelle1[[Type]:[Caps]],MATCH(Tabelle356[[#This Row],[Equipment]],Tabelle1[Item],0),3)</f>
        <v>5</v>
      </c>
      <c r="F40" s="22"/>
      <c r="G40" s="22">
        <f t="shared" si="1"/>
        <v>0</v>
      </c>
      <c r="H40" s="28" t="str">
        <f>+INDEX(Tabelle1[[Type]:[Basic equipment]],MATCH(Tabelle356[[#This Row],[Equipment]],Tabelle1[Item],0),6)</f>
        <v>-</v>
      </c>
      <c r="I40" s="25"/>
    </row>
    <row r="41" spans="1:9" s="12" customFormat="1" ht="12.5">
      <c r="A41" s="23" t="s">
        <v>339</v>
      </c>
      <c r="B41" s="23" t="s">
        <v>323</v>
      </c>
      <c r="C41" s="24" t="str">
        <f>+INDEX(Tabelle1[[Type]:[Caps]],MATCH(Tabelle356[[#This Row],[Equipment]],Tabelle1[Item],0),1)</f>
        <v>Rifle</v>
      </c>
      <c r="D41" s="24" t="s">
        <v>300</v>
      </c>
      <c r="E41" s="21">
        <f>+INDEX(Tabelle1[[Type]:[Caps]],MATCH(Tabelle356[[#This Row],[Equipment]],Tabelle1[Item],0),3)</f>
        <v>10</v>
      </c>
      <c r="F41" s="22"/>
      <c r="G41" s="22">
        <f t="shared" si="1"/>
        <v>0</v>
      </c>
      <c r="H41" s="28" t="str">
        <f>+INDEX(Tabelle1[[Type]:[Basic equipment]],MATCH(Tabelle356[[#This Row],[Equipment]],Tabelle1[Item],0),6)</f>
        <v>-</v>
      </c>
      <c r="I41" s="25"/>
    </row>
    <row r="42" spans="1:9" s="12" customFormat="1" ht="12.5">
      <c r="A42" s="23" t="s">
        <v>339</v>
      </c>
      <c r="B42" s="23" t="s">
        <v>323</v>
      </c>
      <c r="C42" s="24" t="str">
        <f>+INDEX(Tabelle1[[Type]:[Caps]],MATCH(Tabelle356[[#This Row],[Equipment]],Tabelle1[Item],0),1)</f>
        <v>Rifle</v>
      </c>
      <c r="D42" s="24" t="s">
        <v>2</v>
      </c>
      <c r="E42" s="21">
        <f>+INDEX(Tabelle1[[Type]:[Caps]],MATCH(Tabelle356[[#This Row],[Equipment]],Tabelle1[Item],0),3)</f>
        <v>10</v>
      </c>
      <c r="F42" s="22"/>
      <c r="G42" s="22">
        <f t="shared" si="1"/>
        <v>0</v>
      </c>
      <c r="H42" s="28" t="str">
        <f>+INDEX(Tabelle1[[Type]:[Basic equipment]],MATCH(Tabelle356[[#This Row],[Equipment]],Tabelle1[Item],0),6)</f>
        <v>-</v>
      </c>
      <c r="I42" s="25"/>
    </row>
    <row r="43" spans="1:9" s="12" customFormat="1" ht="12.5">
      <c r="A43" s="23" t="s">
        <v>339</v>
      </c>
      <c r="B43" s="23" t="s">
        <v>323</v>
      </c>
      <c r="C43" s="24" t="str">
        <f>+INDEX(Tabelle1[[Type]:[Caps]],MATCH(Tabelle356[[#This Row],[Equipment]],Tabelle1[Item],0),1)</f>
        <v>Melee</v>
      </c>
      <c r="D43" s="24" t="s">
        <v>17</v>
      </c>
      <c r="E43" s="21">
        <f>+INDEX(Tabelle1[[Type]:[Caps]],MATCH(Tabelle356[[#This Row],[Equipment]],Tabelle1[Item],0),3)</f>
        <v>8</v>
      </c>
      <c r="F43" s="22"/>
      <c r="G43" s="22">
        <f t="shared" si="1"/>
        <v>0</v>
      </c>
      <c r="H43" s="28" t="str">
        <f>+INDEX(Tabelle1[[Type]:[Basic equipment]],MATCH(Tabelle356[[#This Row],[Equipment]],Tabelle1[Item],0),6)</f>
        <v>-</v>
      </c>
      <c r="I43" s="25"/>
    </row>
    <row r="44" spans="1:9" s="12" customFormat="1" ht="12.5">
      <c r="A44" s="23" t="s">
        <v>339</v>
      </c>
      <c r="B44" s="23" t="s">
        <v>323</v>
      </c>
      <c r="C44" s="24" t="str">
        <f>+INDEX(Tabelle1[[Type]:[Caps]],MATCH(Tabelle356[[#This Row],[Equipment]],Tabelle1[Item],0),1)</f>
        <v>Rifle</v>
      </c>
      <c r="D44" s="24" t="s">
        <v>20</v>
      </c>
      <c r="E44" s="21">
        <f>+INDEX(Tabelle1[[Type]:[Caps]],MATCH(Tabelle356[[#This Row],[Equipment]],Tabelle1[Item],0),3)</f>
        <v>8</v>
      </c>
      <c r="F44" s="22"/>
      <c r="G44" s="22">
        <f t="shared" si="1"/>
        <v>0</v>
      </c>
      <c r="H44" s="28" t="str">
        <f>+INDEX(Tabelle1[[Type]:[Basic equipment]],MATCH(Tabelle356[[#This Row],[Equipment]],Tabelle1[Item],0),6)</f>
        <v>-</v>
      </c>
      <c r="I44" s="25"/>
    </row>
    <row r="45" spans="1:9" s="12" customFormat="1" ht="12.5">
      <c r="A45" s="23" t="s">
        <v>339</v>
      </c>
      <c r="B45" s="23" t="s">
        <v>323</v>
      </c>
      <c r="C45" s="24" t="str">
        <f>+INDEX(Tabelle1[[Type]:[Caps]],MATCH(Tabelle356[[#This Row],[Equipment]],Tabelle1[Item],0),1)</f>
        <v>Melee</v>
      </c>
      <c r="D45" s="24" t="s">
        <v>81</v>
      </c>
      <c r="E45" s="21">
        <f>+INDEX(Tabelle1[[Type]:[Caps]],MATCH(Tabelle356[[#This Row],[Equipment]],Tabelle1[Item],0),3)</f>
        <v>6</v>
      </c>
      <c r="F45" s="22"/>
      <c r="G45" s="22">
        <f t="shared" si="1"/>
        <v>0</v>
      </c>
      <c r="H45" s="28" t="str">
        <f>+INDEX(Tabelle1[[Type]:[Basic equipment]],MATCH(Tabelle356[[#This Row],[Equipment]],Tabelle1[Item],0),6)</f>
        <v>-</v>
      </c>
      <c r="I45" s="25"/>
    </row>
    <row r="46" spans="1:9" s="12" customFormat="1" ht="12.5">
      <c r="A46" s="23" t="s">
        <v>339</v>
      </c>
      <c r="B46" s="23" t="s">
        <v>323</v>
      </c>
      <c r="C46" s="24" t="str">
        <f>+INDEX(Tabelle1[[Type]:[Caps]],MATCH(Tabelle356[[#This Row],[Equipment]],Tabelle1[Item],0),1)</f>
        <v>Thrown Weapon</v>
      </c>
      <c r="D46" s="24" t="s">
        <v>89</v>
      </c>
      <c r="E46" s="21">
        <f>+INDEX(Tabelle1[[Type]:[Caps]],MATCH(Tabelle356[[#This Row],[Equipment]],Tabelle1[Item],0),3)</f>
        <v>7</v>
      </c>
      <c r="F46" s="22"/>
      <c r="G46" s="22">
        <f t="shared" si="1"/>
        <v>0</v>
      </c>
      <c r="H46" s="28" t="str">
        <f>+INDEX(Tabelle1[[Type]:[Basic equipment]],MATCH(Tabelle356[[#This Row],[Equipment]],Tabelle1[Item],0),6)</f>
        <v>-</v>
      </c>
      <c r="I46" s="25"/>
    </row>
    <row r="47" spans="1:9" s="12" customFormat="1" ht="12.5">
      <c r="A47" s="23" t="s">
        <v>339</v>
      </c>
      <c r="B47" s="23" t="s">
        <v>323</v>
      </c>
      <c r="C47" s="24" t="str">
        <f>+INDEX(Tabelle1[[Type]:[Caps]],MATCH(Tabelle356[[#This Row],[Equipment]],Tabelle1[Item],0),1)</f>
        <v>Thrown Weapon</v>
      </c>
      <c r="D47" s="24" t="s">
        <v>90</v>
      </c>
      <c r="E47" s="21">
        <f>+INDEX(Tabelle1[[Type]:[Caps]],MATCH(Tabelle356[[#This Row],[Equipment]],Tabelle1[Item],0),3)</f>
        <v>6</v>
      </c>
      <c r="F47" s="22"/>
      <c r="G47" s="22">
        <f t="shared" si="1"/>
        <v>0</v>
      </c>
      <c r="H47" s="28" t="str">
        <f>+INDEX(Tabelle1[[Type]:[Basic equipment]],MATCH(Tabelle356[[#This Row],[Equipment]],Tabelle1[Item],0),6)</f>
        <v>-</v>
      </c>
      <c r="I47" s="25"/>
    </row>
    <row r="48" spans="1:9" s="12" customFormat="1" ht="12.5">
      <c r="A48" s="23" t="s">
        <v>339</v>
      </c>
      <c r="B48" s="23" t="s">
        <v>323</v>
      </c>
      <c r="C48" s="24" t="str">
        <f>+INDEX(Tabelle1[[Type]:[Caps]],MATCH(Tabelle356[[#This Row],[Equipment]],Tabelle1[Item],0),1)</f>
        <v>Melee</v>
      </c>
      <c r="D48" s="24" t="s">
        <v>69</v>
      </c>
      <c r="E48" s="21">
        <f>+INDEX(Tabelle1[[Type]:[Caps]],MATCH(Tabelle356[[#This Row],[Equipment]],Tabelle1[Item],0),3)</f>
        <v>2</v>
      </c>
      <c r="F48" s="22"/>
      <c r="G48" s="22">
        <f t="shared" si="1"/>
        <v>0</v>
      </c>
      <c r="H48" s="28" t="str">
        <f>+INDEX(Tabelle1[[Type]:[Basic equipment]],MATCH(Tabelle356[[#This Row],[Equipment]],Tabelle1[Item],0),6)</f>
        <v>-</v>
      </c>
      <c r="I48" s="25"/>
    </row>
    <row r="49" spans="1:9" s="12" customFormat="1" ht="12.5">
      <c r="A49" s="23" t="s">
        <v>339</v>
      </c>
      <c r="B49" s="23" t="s">
        <v>323</v>
      </c>
      <c r="C49" s="24" t="str">
        <f>+INDEX(Tabelle1[[Type]:[Caps]],MATCH(Tabelle356[[#This Row],[Equipment]],Tabelle1[Item],0),1)</f>
        <v>Melee</v>
      </c>
      <c r="D49" s="24" t="s">
        <v>13</v>
      </c>
      <c r="E49" s="21">
        <f>+INDEX(Tabelle1[[Type]:[Caps]],MATCH(Tabelle356[[#This Row],[Equipment]],Tabelle1[Item],0),3)</f>
        <v>2</v>
      </c>
      <c r="F49" s="22"/>
      <c r="G49" s="22">
        <f t="shared" si="1"/>
        <v>0</v>
      </c>
      <c r="H49" s="28" t="str">
        <f>+INDEX(Tabelle1[[Type]:[Basic equipment]],MATCH(Tabelle356[[#This Row],[Equipment]],Tabelle1[Item],0),6)</f>
        <v>-</v>
      </c>
      <c r="I49" s="25"/>
    </row>
    <row r="50" spans="1:9" s="12" customFormat="1" ht="12.5">
      <c r="A50" s="23" t="s">
        <v>339</v>
      </c>
      <c r="B50" s="23" t="s">
        <v>323</v>
      </c>
      <c r="C50" s="24" t="str">
        <f>+INDEX(Tabelle1[[Type]:[Caps]],MATCH(Tabelle356[[#This Row],[Equipment]],Tabelle1[Item],0),1)</f>
        <v>Melee</v>
      </c>
      <c r="D50" s="24" t="s">
        <v>381</v>
      </c>
      <c r="E50" s="21">
        <f>+INDEX(Tabelle1[[Type]:[Caps]],MATCH(Tabelle356[[#This Row],[Equipment]],Tabelle1[Item],0),3)</f>
        <v>2</v>
      </c>
      <c r="F50" s="22"/>
      <c r="G50" s="22">
        <f t="shared" si="1"/>
        <v>0</v>
      </c>
      <c r="H50" s="28" t="str">
        <f>+INDEX(Tabelle1[[Type]:[Basic equipment]],MATCH(Tabelle356[[#This Row],[Equipment]],Tabelle1[Item],0),6)</f>
        <v>-</v>
      </c>
      <c r="I50" s="25"/>
    </row>
    <row r="51" spans="1:9" s="12" customFormat="1" ht="14">
      <c r="A51" s="87" t="s">
        <v>339</v>
      </c>
      <c r="B51" s="87" t="s">
        <v>102</v>
      </c>
      <c r="C51" s="86" t="str">
        <f>+INDEX(Tabelle1[[Type]:[Caps]],MATCH(Tabelle356[[#This Row],[Equipment]],Tabelle1[Item],0),1)</f>
        <v>Unit</v>
      </c>
      <c r="D51" s="86" t="s">
        <v>102</v>
      </c>
      <c r="E51" s="88">
        <f>+INDEX(Tabelle1[[Type]:[Caps]],MATCH(Tabelle356[[#This Row],[Equipment]],Tabelle1[Item],0),3)</f>
        <v>90</v>
      </c>
      <c r="F51" s="88"/>
      <c r="G51" s="88">
        <f t="shared" si="1"/>
        <v>0</v>
      </c>
      <c r="H51" s="86" t="str">
        <f>+INDEX(Tabelle1[[Type]:[Basic equipment]],MATCH(Tabelle356[[#This Row],[Equipment]],Tabelle1[Item],0),6)</f>
        <v>Dog Bite</v>
      </c>
      <c r="I51" s="25"/>
    </row>
    <row r="52" spans="1:9" s="12" customFormat="1" ht="14">
      <c r="A52" s="87" t="s">
        <v>339</v>
      </c>
      <c r="B52" s="87" t="s">
        <v>97</v>
      </c>
      <c r="C52" s="86" t="str">
        <f>+INDEX(Tabelle1[[Type]:[Caps]],MATCH(Tabelle356[[#This Row],[Equipment]],Tabelle1[Item],0),1)</f>
        <v>Unit</v>
      </c>
      <c r="D52" s="86" t="s">
        <v>97</v>
      </c>
      <c r="E52" s="88">
        <f>+INDEX(Tabelle1[[Type]:[Caps]],MATCH(Tabelle356[[#This Row],[Equipment]],Tabelle1[Item],0),3)</f>
        <v>45</v>
      </c>
      <c r="F52" s="88"/>
      <c r="G52" s="88">
        <f t="shared" si="1"/>
        <v>0</v>
      </c>
      <c r="H52" s="86" t="str">
        <f>+INDEX(Tabelle1[[Type]:[Basic equipment]],MATCH(Tabelle356[[#This Row],[Equipment]],Tabelle1[Item],0),6)</f>
        <v>-</v>
      </c>
      <c r="I52" s="25"/>
    </row>
    <row r="53" spans="1:9" s="12" customFormat="1" ht="12.5">
      <c r="A53" s="23" t="s">
        <v>339</v>
      </c>
      <c r="B53" s="23" t="s">
        <v>97</v>
      </c>
      <c r="C53" s="24" t="str">
        <f>+INDEX(Tabelle1[[Type]:[Caps]],MATCH(Tabelle356[[#This Row],[Equipment]],Tabelle1[Item],0),1)</f>
        <v>Heroic</v>
      </c>
      <c r="D53" s="24" t="s">
        <v>1</v>
      </c>
      <c r="E53" s="21">
        <f>+INDEX(Tabelle1[[Type]:[Caps]],MATCH(Tabelle356[[#This Row],[Equipment]],Tabelle1[Item],0),3)</f>
        <v>60</v>
      </c>
      <c r="F53" s="22"/>
      <c r="G53" s="22">
        <f t="shared" si="1"/>
        <v>0</v>
      </c>
      <c r="H53" s="28" t="str">
        <f>+INDEX(Tabelle1[[Type]:[Basic equipment]],MATCH(Tabelle356[[#This Row],[Equipment]],Tabelle1[Item],0),6)</f>
        <v>-</v>
      </c>
      <c r="I53" s="25"/>
    </row>
    <row r="54" spans="1:9" s="12" customFormat="1" ht="12.5">
      <c r="A54" s="23" t="s">
        <v>339</v>
      </c>
      <c r="B54" s="23" t="s">
        <v>97</v>
      </c>
      <c r="C54" s="24" t="str">
        <f>+INDEX(Tabelle1[[Type]:[Caps]],MATCH(Tabelle356[[#This Row],[Equipment]],Tabelle1[Item],0),1)</f>
        <v>Melee</v>
      </c>
      <c r="D54" s="24" t="s">
        <v>19</v>
      </c>
      <c r="E54" s="21">
        <f>+INDEX(Tabelle1[[Type]:[Caps]],MATCH(Tabelle356[[#This Row],[Equipment]],Tabelle1[Item],0),3)</f>
        <v>12</v>
      </c>
      <c r="F54" s="22"/>
      <c r="G54" s="22">
        <f>+F54*E54</f>
        <v>0</v>
      </c>
      <c r="H54" s="28" t="str">
        <f>+INDEX(Tabelle1[[Type]:[Basic equipment]],MATCH(Tabelle356[[#This Row],[Equipment]],Tabelle1[Item],0),6)</f>
        <v>-</v>
      </c>
      <c r="I54" s="25"/>
    </row>
    <row r="55" spans="1:9" s="12" customFormat="1" ht="12.5">
      <c r="A55" s="23" t="s">
        <v>339</v>
      </c>
      <c r="B55" s="23" t="s">
        <v>97</v>
      </c>
      <c r="C55" s="24" t="str">
        <f>+INDEX(Tabelle1[[Type]:[Caps]],MATCH(Tabelle356[[#This Row],[Equipment]],Tabelle1[Item],0),1)</f>
        <v>Melee</v>
      </c>
      <c r="D55" s="24" t="s">
        <v>14</v>
      </c>
      <c r="E55" s="21">
        <f>+INDEX(Tabelle1[[Type]:[Caps]],MATCH(Tabelle356[[#This Row],[Equipment]],Tabelle1[Item],0),3)</f>
        <v>12</v>
      </c>
      <c r="F55" s="22"/>
      <c r="G55" s="22">
        <f t="shared" si="1"/>
        <v>0</v>
      </c>
      <c r="H55" s="28" t="str">
        <f>+INDEX(Tabelle1[[Type]:[Basic equipment]],MATCH(Tabelle356[[#This Row],[Equipment]],Tabelle1[Item],0),6)</f>
        <v>-</v>
      </c>
      <c r="I55" s="25"/>
    </row>
    <row r="56" spans="1:9" s="12" customFormat="1" ht="12.5">
      <c r="A56" s="23" t="s">
        <v>339</v>
      </c>
      <c r="B56" s="23" t="s">
        <v>97</v>
      </c>
      <c r="C56" s="24" t="str">
        <f>+INDEX(Tabelle1[[Type]:[Caps]],MATCH(Tabelle356[[#This Row],[Equipment]],Tabelle1[Item],0),1)</f>
        <v>Melee</v>
      </c>
      <c r="D56" s="24" t="s">
        <v>17</v>
      </c>
      <c r="E56" s="21">
        <f>+INDEX(Tabelle1[[Type]:[Caps]],MATCH(Tabelle356[[#This Row],[Equipment]],Tabelle1[Item],0),3)</f>
        <v>8</v>
      </c>
      <c r="F56" s="22"/>
      <c r="G56" s="22">
        <f t="shared" si="1"/>
        <v>0</v>
      </c>
      <c r="H56" s="28" t="str">
        <f>+INDEX(Tabelle1[[Type]:[Basic equipment]],MATCH(Tabelle356[[#This Row],[Equipment]],Tabelle1[Item],0),6)</f>
        <v>-</v>
      </c>
      <c r="I56" s="25"/>
    </row>
    <row r="57" spans="1:9" s="12" customFormat="1" ht="12.5">
      <c r="A57" s="23" t="s">
        <v>339</v>
      </c>
      <c r="B57" s="23" t="s">
        <v>97</v>
      </c>
      <c r="C57" s="24" t="str">
        <f>+INDEX(Tabelle1[[Type]:[Caps]],MATCH(Tabelle356[[#This Row],[Equipment]],Tabelle1[Item],0),1)</f>
        <v>Melee</v>
      </c>
      <c r="D57" s="24" t="s">
        <v>81</v>
      </c>
      <c r="E57" s="21">
        <f>+INDEX(Tabelle1[[Type]:[Caps]],MATCH(Tabelle356[[#This Row],[Equipment]],Tabelle1[Item],0),3)</f>
        <v>6</v>
      </c>
      <c r="F57" s="22"/>
      <c r="G57" s="22">
        <f t="shared" si="1"/>
        <v>0</v>
      </c>
      <c r="H57" s="28" t="str">
        <f>+INDEX(Tabelle1[[Type]:[Basic equipment]],MATCH(Tabelle356[[#This Row],[Equipment]],Tabelle1[Item],0),6)</f>
        <v>-</v>
      </c>
      <c r="I57" s="25"/>
    </row>
    <row r="58" spans="1:9" s="12" customFormat="1" ht="12.5">
      <c r="A58" s="23" t="s">
        <v>339</v>
      </c>
      <c r="B58" s="23" t="s">
        <v>97</v>
      </c>
      <c r="C58" s="24" t="str">
        <f>+INDEX(Tabelle1[[Type]:[Caps]],MATCH(Tabelle356[[#This Row],[Equipment]],Tabelle1[Item],0),1)</f>
        <v>Pistol</v>
      </c>
      <c r="D58" s="24" t="s">
        <v>34</v>
      </c>
      <c r="E58" s="21">
        <f>+INDEX(Tabelle1[[Type]:[Caps]],MATCH(Tabelle356[[#This Row],[Equipment]],Tabelle1[Item],0),3)</f>
        <v>6</v>
      </c>
      <c r="F58" s="22"/>
      <c r="G58" s="22">
        <f t="shared" si="1"/>
        <v>0</v>
      </c>
      <c r="H58" s="28" t="str">
        <f>+INDEX(Tabelle1[[Type]:[Basic equipment]],MATCH(Tabelle356[[#This Row],[Equipment]],Tabelle1[Item],0),6)</f>
        <v>-</v>
      </c>
      <c r="I58" s="25"/>
    </row>
    <row r="59" spans="1:9" s="12" customFormat="1" ht="12.5">
      <c r="A59" s="23" t="s">
        <v>339</v>
      </c>
      <c r="B59" s="23" t="s">
        <v>97</v>
      </c>
      <c r="C59" s="24" t="str">
        <f>+INDEX(Tabelle1[[Type]:[Caps]],MATCH(Tabelle356[[#This Row],[Equipment]],Tabelle1[Item],0),1)</f>
        <v>Thrown Weapon</v>
      </c>
      <c r="D59" s="24" t="s">
        <v>90</v>
      </c>
      <c r="E59" s="21">
        <f>+INDEX(Tabelle1[[Type]:[Caps]],MATCH(Tabelle356[[#This Row],[Equipment]],Tabelle1[Item],0),3)</f>
        <v>6</v>
      </c>
      <c r="F59" s="22"/>
      <c r="G59" s="22">
        <f t="shared" si="1"/>
        <v>0</v>
      </c>
      <c r="H59" s="28" t="str">
        <f>+INDEX(Tabelle1[[Type]:[Basic equipment]],MATCH(Tabelle356[[#This Row],[Equipment]],Tabelle1[Item],0),6)</f>
        <v>-</v>
      </c>
      <c r="I59" s="25"/>
    </row>
    <row r="60" spans="1:9" s="12" customFormat="1" ht="12.5">
      <c r="A60" s="23" t="s">
        <v>339</v>
      </c>
      <c r="B60" s="23" t="s">
        <v>97</v>
      </c>
      <c r="C60" s="24" t="str">
        <f>+INDEX(Tabelle1[[Type]:[Caps]],MATCH(Tabelle356[[#This Row],[Equipment]],Tabelle1[Item],0),1)</f>
        <v>Pistol</v>
      </c>
      <c r="D60" s="24" t="s">
        <v>86</v>
      </c>
      <c r="E60" s="21">
        <f>+INDEX(Tabelle1[[Type]:[Caps]],MATCH(Tabelle356[[#This Row],[Equipment]],Tabelle1[Item],0),3)</f>
        <v>3</v>
      </c>
      <c r="F60" s="22"/>
      <c r="G60" s="22">
        <f t="shared" si="1"/>
        <v>0</v>
      </c>
      <c r="H60" s="28" t="str">
        <f>+INDEX(Tabelle1[[Type]:[Basic equipment]],MATCH(Tabelle356[[#This Row],[Equipment]],Tabelle1[Item],0),6)</f>
        <v>-</v>
      </c>
      <c r="I60" s="25"/>
    </row>
    <row r="61" spans="1:9" s="12" customFormat="1" ht="12.5">
      <c r="A61" s="23" t="s">
        <v>339</v>
      </c>
      <c r="B61" s="23" t="s">
        <v>97</v>
      </c>
      <c r="C61" s="24" t="str">
        <f>+INDEX(Tabelle1[[Type]:[Caps]],MATCH(Tabelle356[[#This Row],[Equipment]],Tabelle1[Item],0),1)</f>
        <v>Melee</v>
      </c>
      <c r="D61" s="24" t="s">
        <v>69</v>
      </c>
      <c r="E61" s="21">
        <f>+INDEX(Tabelle1[[Type]:[Caps]],MATCH(Tabelle356[[#This Row],[Equipment]],Tabelle1[Item],0),3)</f>
        <v>2</v>
      </c>
      <c r="F61" s="22"/>
      <c r="G61" s="22">
        <f t="shared" si="1"/>
        <v>0</v>
      </c>
      <c r="H61" s="28" t="str">
        <f>+INDEX(Tabelle1[[Type]:[Basic equipment]],MATCH(Tabelle356[[#This Row],[Equipment]],Tabelle1[Item],0),6)</f>
        <v>-</v>
      </c>
      <c r="I61" s="25"/>
    </row>
    <row r="62" spans="1:9" s="12" customFormat="1" ht="12.5">
      <c r="A62" s="23" t="s">
        <v>339</v>
      </c>
      <c r="B62" s="23" t="s">
        <v>97</v>
      </c>
      <c r="C62" s="24" t="str">
        <f>+INDEX(Tabelle1[[Type]:[Caps]],MATCH(Tabelle356[[#This Row],[Equipment]],Tabelle1[Item],0),1)</f>
        <v>Melee</v>
      </c>
      <c r="D62" s="24" t="s">
        <v>13</v>
      </c>
      <c r="E62" s="21">
        <f>+INDEX(Tabelle1[[Type]:[Caps]],MATCH(Tabelle356[[#This Row],[Equipment]],Tabelle1[Item],0),3)</f>
        <v>2</v>
      </c>
      <c r="F62" s="22"/>
      <c r="G62" s="22">
        <f t="shared" si="1"/>
        <v>0</v>
      </c>
      <c r="H62" s="28" t="str">
        <f>+INDEX(Tabelle1[[Type]:[Basic equipment]],MATCH(Tabelle356[[#This Row],[Equipment]],Tabelle1[Item],0),6)</f>
        <v>-</v>
      </c>
      <c r="I62" s="25"/>
    </row>
    <row r="63" spans="1:9" s="12" customFormat="1" ht="12.5">
      <c r="A63" s="23" t="s">
        <v>339</v>
      </c>
      <c r="B63" s="23" t="s">
        <v>97</v>
      </c>
      <c r="C63" s="24" t="str">
        <f>+INDEX(Tabelle1[[Type]:[Caps]],MATCH(Tabelle356[[#This Row],[Equipment]],Tabelle1[Item],0),1)</f>
        <v>Melee</v>
      </c>
      <c r="D63" s="24" t="s">
        <v>381</v>
      </c>
      <c r="E63" s="21">
        <f>+INDEX(Tabelle1[[Type]:[Caps]],MATCH(Tabelle356[[#This Row],[Equipment]],Tabelle1[Item],0),3)</f>
        <v>2</v>
      </c>
      <c r="F63" s="22"/>
      <c r="G63" s="22">
        <f t="shared" si="1"/>
        <v>0</v>
      </c>
      <c r="H63" s="28" t="str">
        <f>+INDEX(Tabelle1[[Type]:[Basic equipment]],MATCH(Tabelle356[[#This Row],[Equipment]],Tabelle1[Item],0),6)</f>
        <v>-</v>
      </c>
      <c r="I63" s="25"/>
    </row>
    <row r="64" spans="1:9" s="12" customFormat="1" ht="12.5">
      <c r="A64" s="23" t="s">
        <v>339</v>
      </c>
      <c r="B64" s="23" t="s">
        <v>97</v>
      </c>
      <c r="C64" s="24" t="str">
        <f>+INDEX(Tabelle1[[Type]:[Caps]],MATCH(Tabelle356[[#This Row],[Equipment]],Tabelle1[Item],0),1)</f>
        <v>Pistol</v>
      </c>
      <c r="D64" s="24" t="s">
        <v>332</v>
      </c>
      <c r="E64" s="21">
        <f>+INDEX(Tabelle1[[Type]:[Caps]],MATCH(Tabelle356[[#This Row],[Equipment]],Tabelle1[Item],0),3)</f>
        <v>2</v>
      </c>
      <c r="F64" s="22"/>
      <c r="G64" s="22">
        <f t="shared" si="1"/>
        <v>0</v>
      </c>
      <c r="H64" s="28" t="str">
        <f>+INDEX(Tabelle1[[Type]:[Basic equipment]],MATCH(Tabelle356[[#This Row],[Equipment]],Tabelle1[Item],0),6)</f>
        <v>-</v>
      </c>
      <c r="I64" s="25"/>
    </row>
    <row r="65" spans="1:9" s="12" customFormat="1" ht="14">
      <c r="A65" s="87" t="s">
        <v>339</v>
      </c>
      <c r="B65" s="87" t="s">
        <v>384</v>
      </c>
      <c r="C65" s="86" t="str">
        <f>+INDEX(Tabelle1[[Type]:[Caps]],MATCH(Tabelle356[[#This Row],[Equipment]],Tabelle1[Item],0),1)</f>
        <v>Unit</v>
      </c>
      <c r="D65" s="86" t="s">
        <v>384</v>
      </c>
      <c r="E65" s="88">
        <f>+INDEX(Tabelle1[[Type]:[Caps]],MATCH(Tabelle356[[#This Row],[Equipment]],Tabelle1[Item],0),3)</f>
        <v>44</v>
      </c>
      <c r="F65" s="88"/>
      <c r="G65" s="88">
        <f t="shared" si="1"/>
        <v>0</v>
      </c>
      <c r="H65" s="86" t="str">
        <f>+INDEX(Tabelle1[[Type]:[Basic equipment]],MATCH(Tabelle356[[#This Row],[Equipment]],Tabelle1[Item],0),6)</f>
        <v>-</v>
      </c>
      <c r="I65" s="25"/>
    </row>
    <row r="66" spans="1:9" s="12" customFormat="1" ht="12.5">
      <c r="A66" s="23" t="s">
        <v>339</v>
      </c>
      <c r="B66" s="23" t="s">
        <v>384</v>
      </c>
      <c r="C66" s="24" t="str">
        <f>+INDEX(Tabelle1[[Type]:[Caps]],MATCH(Tabelle356[[#This Row],[Equipment]],Tabelle1[Item],0),1)</f>
        <v>Heroic</v>
      </c>
      <c r="D66" s="24" t="s">
        <v>1</v>
      </c>
      <c r="E66" s="21">
        <f>+INDEX(Tabelle1[[Type]:[Caps]],MATCH(Tabelle356[[#This Row],[Equipment]],Tabelle1[Item],0),3)</f>
        <v>60</v>
      </c>
      <c r="F66" s="22"/>
      <c r="G66" s="22">
        <f t="shared" si="1"/>
        <v>0</v>
      </c>
      <c r="H66" s="28" t="str">
        <f>+INDEX(Tabelle1[[Type]:[Basic equipment]],MATCH(Tabelle356[[#This Row],[Equipment]],Tabelle1[Item],0),6)</f>
        <v>-</v>
      </c>
      <c r="I66" s="25"/>
    </row>
    <row r="67" spans="1:9" s="12" customFormat="1" ht="12.5">
      <c r="A67" s="23" t="s">
        <v>339</v>
      </c>
      <c r="B67" s="23" t="s">
        <v>384</v>
      </c>
      <c r="C67" s="24" t="str">
        <f>+INDEX(Tabelle1[[Type]:[Caps]],MATCH(Tabelle356[[#This Row],[Equipment]],Tabelle1[Item],0),1)</f>
        <v>Melee</v>
      </c>
      <c r="D67" s="24" t="s">
        <v>19</v>
      </c>
      <c r="E67" s="21">
        <f>+INDEX(Tabelle1[[Type]:[Caps]],MATCH(Tabelle356[[#This Row],[Equipment]],Tabelle1[Item],0),3)</f>
        <v>12</v>
      </c>
      <c r="F67" s="22"/>
      <c r="G67" s="22">
        <f t="shared" si="1"/>
        <v>0</v>
      </c>
      <c r="H67" s="28" t="str">
        <f>+INDEX(Tabelle1[[Type]:[Basic equipment]],MATCH(Tabelle356[[#This Row],[Equipment]],Tabelle1[Item],0),6)</f>
        <v>-</v>
      </c>
      <c r="I67" s="25"/>
    </row>
    <row r="68" spans="1:9" s="12" customFormat="1" ht="12.5">
      <c r="A68" s="23" t="s">
        <v>339</v>
      </c>
      <c r="B68" s="23" t="s">
        <v>384</v>
      </c>
      <c r="C68" s="24" t="str">
        <f>+INDEX(Tabelle1[[Type]:[Caps]],MATCH(Tabelle356[[#This Row],[Equipment]],Tabelle1[Item],0),1)</f>
        <v>Melee</v>
      </c>
      <c r="D68" s="24" t="s">
        <v>14</v>
      </c>
      <c r="E68" s="21">
        <f>+INDEX(Tabelle1[[Type]:[Caps]],MATCH(Tabelle356[[#This Row],[Equipment]],Tabelle1[Item],0),3)</f>
        <v>12</v>
      </c>
      <c r="F68" s="22"/>
      <c r="G68" s="22">
        <f t="shared" si="1"/>
        <v>0</v>
      </c>
      <c r="H68" s="28" t="str">
        <f>+INDEX(Tabelle1[[Type]:[Basic equipment]],MATCH(Tabelle356[[#This Row],[Equipment]],Tabelle1[Item],0),6)</f>
        <v>-</v>
      </c>
      <c r="I68" s="25"/>
    </row>
    <row r="69" spans="1:9" s="12" customFormat="1" ht="12.5">
      <c r="A69" s="23" t="s">
        <v>339</v>
      </c>
      <c r="B69" s="23" t="s">
        <v>384</v>
      </c>
      <c r="C69" s="24" t="str">
        <f>+INDEX(Tabelle1[[Type]:[Caps]],MATCH(Tabelle356[[#This Row],[Equipment]],Tabelle1[Item],0),1)</f>
        <v>Melee</v>
      </c>
      <c r="D69" s="24" t="s">
        <v>17</v>
      </c>
      <c r="E69" s="21">
        <f>+INDEX(Tabelle1[[Type]:[Caps]],MATCH(Tabelle356[[#This Row],[Equipment]],Tabelle1[Item],0),3)</f>
        <v>8</v>
      </c>
      <c r="F69" s="22"/>
      <c r="G69" s="22">
        <f t="shared" si="1"/>
        <v>0</v>
      </c>
      <c r="H69" s="28" t="str">
        <f>+INDEX(Tabelle1[[Type]:[Basic equipment]],MATCH(Tabelle356[[#This Row],[Equipment]],Tabelle1[Item],0),6)</f>
        <v>-</v>
      </c>
      <c r="I69" s="25"/>
    </row>
    <row r="70" spans="1:9" s="12" customFormat="1" ht="12.5">
      <c r="A70" s="23" t="s">
        <v>339</v>
      </c>
      <c r="B70" s="23" t="s">
        <v>384</v>
      </c>
      <c r="C70" s="24" t="str">
        <f>+INDEX(Tabelle1[[Type]:[Caps]],MATCH(Tabelle356[[#This Row],[Equipment]],Tabelle1[Item],0),1)</f>
        <v>Melee</v>
      </c>
      <c r="D70" s="24" t="s">
        <v>81</v>
      </c>
      <c r="E70" s="21">
        <f>+INDEX(Tabelle1[[Type]:[Caps]],MATCH(Tabelle356[[#This Row],[Equipment]],Tabelle1[Item],0),3)</f>
        <v>6</v>
      </c>
      <c r="F70" s="22"/>
      <c r="G70" s="22">
        <f t="shared" si="1"/>
        <v>0</v>
      </c>
      <c r="H70" s="28" t="str">
        <f>+INDEX(Tabelle1[[Type]:[Basic equipment]],MATCH(Tabelle356[[#This Row],[Equipment]],Tabelle1[Item],0),6)</f>
        <v>-</v>
      </c>
      <c r="I70" s="25"/>
    </row>
    <row r="71" spans="1:9" s="12" customFormat="1" ht="12.5">
      <c r="A71" s="23" t="s">
        <v>339</v>
      </c>
      <c r="B71" s="23" t="s">
        <v>384</v>
      </c>
      <c r="C71" s="24" t="str">
        <f>+INDEX(Tabelle1[[Type]:[Caps]],MATCH(Tabelle356[[#This Row],[Equipment]],Tabelle1[Item],0),1)</f>
        <v>Pistol</v>
      </c>
      <c r="D71" s="24" t="s">
        <v>34</v>
      </c>
      <c r="E71" s="21">
        <f>+INDEX(Tabelle1[[Type]:[Caps]],MATCH(Tabelle356[[#This Row],[Equipment]],Tabelle1[Item],0),3)</f>
        <v>6</v>
      </c>
      <c r="F71" s="22"/>
      <c r="G71" s="22">
        <f t="shared" si="1"/>
        <v>0</v>
      </c>
      <c r="H71" s="28" t="str">
        <f>+INDEX(Tabelle1[[Type]:[Basic equipment]],MATCH(Tabelle356[[#This Row],[Equipment]],Tabelle1[Item],0),6)</f>
        <v>-</v>
      </c>
      <c r="I71" s="25"/>
    </row>
    <row r="72" spans="1:9" s="12" customFormat="1" ht="12.5">
      <c r="A72" s="23" t="s">
        <v>339</v>
      </c>
      <c r="B72" s="23" t="s">
        <v>384</v>
      </c>
      <c r="C72" s="24" t="str">
        <f>+INDEX(Tabelle1[[Type]:[Caps]],MATCH(Tabelle356[[#This Row],[Equipment]],Tabelle1[Item],0),1)</f>
        <v>Thrown Weapon</v>
      </c>
      <c r="D72" s="24" t="s">
        <v>90</v>
      </c>
      <c r="E72" s="21">
        <f>+INDEX(Tabelle1[[Type]:[Caps]],MATCH(Tabelle356[[#This Row],[Equipment]],Tabelle1[Item],0),3)</f>
        <v>6</v>
      </c>
      <c r="F72" s="22"/>
      <c r="G72" s="22">
        <f t="shared" ref="G72:G103" si="2">+F72*E72</f>
        <v>0</v>
      </c>
      <c r="H72" s="28" t="str">
        <f>+INDEX(Tabelle1[[Type]:[Basic equipment]],MATCH(Tabelle356[[#This Row],[Equipment]],Tabelle1[Item],0),6)</f>
        <v>-</v>
      </c>
      <c r="I72" s="25"/>
    </row>
    <row r="73" spans="1:9" s="12" customFormat="1" ht="12.5">
      <c r="A73" s="23" t="s">
        <v>339</v>
      </c>
      <c r="B73" s="23" t="s">
        <v>384</v>
      </c>
      <c r="C73" s="24" t="str">
        <f>+INDEX(Tabelle1[[Type]:[Caps]],MATCH(Tabelle356[[#This Row],[Equipment]],Tabelle1[Item],0),1)</f>
        <v>Pistol</v>
      </c>
      <c r="D73" s="24" t="s">
        <v>86</v>
      </c>
      <c r="E73" s="21">
        <f>+INDEX(Tabelle1[[Type]:[Caps]],MATCH(Tabelle356[[#This Row],[Equipment]],Tabelle1[Item],0),3)</f>
        <v>3</v>
      </c>
      <c r="F73" s="22"/>
      <c r="G73" s="22">
        <f t="shared" si="2"/>
        <v>0</v>
      </c>
      <c r="H73" s="28" t="str">
        <f>+INDEX(Tabelle1[[Type]:[Basic equipment]],MATCH(Tabelle356[[#This Row],[Equipment]],Tabelle1[Item],0),6)</f>
        <v>-</v>
      </c>
      <c r="I73" s="25"/>
    </row>
    <row r="74" spans="1:9" s="12" customFormat="1" ht="12.5">
      <c r="A74" s="23" t="s">
        <v>339</v>
      </c>
      <c r="B74" s="23" t="s">
        <v>384</v>
      </c>
      <c r="C74" s="24" t="str">
        <f>+INDEX(Tabelle1[[Type]:[Caps]],MATCH(Tabelle356[[#This Row],[Equipment]],Tabelle1[Item],0),1)</f>
        <v>Melee</v>
      </c>
      <c r="D74" s="24" t="s">
        <v>69</v>
      </c>
      <c r="E74" s="21">
        <f>+INDEX(Tabelle1[[Type]:[Caps]],MATCH(Tabelle356[[#This Row],[Equipment]],Tabelle1[Item],0),3)</f>
        <v>2</v>
      </c>
      <c r="F74" s="22"/>
      <c r="G74" s="22">
        <f t="shared" si="2"/>
        <v>0</v>
      </c>
      <c r="H74" s="28" t="str">
        <f>+INDEX(Tabelle1[[Type]:[Basic equipment]],MATCH(Tabelle356[[#This Row],[Equipment]],Tabelle1[Item],0),6)</f>
        <v>-</v>
      </c>
      <c r="I74" s="25"/>
    </row>
    <row r="75" spans="1:9" s="12" customFormat="1" ht="12.5">
      <c r="A75" s="23" t="s">
        <v>339</v>
      </c>
      <c r="B75" s="23" t="s">
        <v>384</v>
      </c>
      <c r="C75" s="24" t="str">
        <f>+INDEX(Tabelle1[[Type]:[Caps]],MATCH(Tabelle356[[#This Row],[Equipment]],Tabelle1[Item],0),1)</f>
        <v>Melee</v>
      </c>
      <c r="D75" s="24" t="s">
        <v>13</v>
      </c>
      <c r="E75" s="21">
        <f>+INDEX(Tabelle1[[Type]:[Caps]],MATCH(Tabelle356[[#This Row],[Equipment]],Tabelle1[Item],0),3)</f>
        <v>2</v>
      </c>
      <c r="F75" s="22"/>
      <c r="G75" s="22">
        <f t="shared" si="2"/>
        <v>0</v>
      </c>
      <c r="H75" s="28" t="str">
        <f>+INDEX(Tabelle1[[Type]:[Basic equipment]],MATCH(Tabelle356[[#This Row],[Equipment]],Tabelle1[Item],0),6)</f>
        <v>-</v>
      </c>
      <c r="I75" s="25"/>
    </row>
    <row r="76" spans="1:9" s="12" customFormat="1" ht="12.5">
      <c r="A76" s="23" t="s">
        <v>339</v>
      </c>
      <c r="B76" s="23" t="s">
        <v>384</v>
      </c>
      <c r="C76" s="24" t="str">
        <f>+INDEX(Tabelle1[[Type]:[Caps]],MATCH(Tabelle356[[#This Row],[Equipment]],Tabelle1[Item],0),1)</f>
        <v>Melee</v>
      </c>
      <c r="D76" s="24" t="s">
        <v>381</v>
      </c>
      <c r="E76" s="21">
        <f>+INDEX(Tabelle1[[Type]:[Caps]],MATCH(Tabelle356[[#This Row],[Equipment]],Tabelle1[Item],0),3)</f>
        <v>2</v>
      </c>
      <c r="F76" s="22"/>
      <c r="G76" s="22">
        <f t="shared" si="2"/>
        <v>0</v>
      </c>
      <c r="H76" s="28" t="str">
        <f>+INDEX(Tabelle1[[Type]:[Basic equipment]],MATCH(Tabelle356[[#This Row],[Equipment]],Tabelle1[Item],0),6)</f>
        <v>-</v>
      </c>
      <c r="I76" s="25"/>
    </row>
    <row r="77" spans="1:9" s="12" customFormat="1" ht="12.5">
      <c r="A77" s="23" t="s">
        <v>339</v>
      </c>
      <c r="B77" s="23" t="s">
        <v>384</v>
      </c>
      <c r="C77" s="24" t="str">
        <f>+INDEX(Tabelle1[[Type]:[Caps]],MATCH(Tabelle356[[#This Row],[Equipment]],Tabelle1[Item],0),1)</f>
        <v>Pistol</v>
      </c>
      <c r="D77" s="24" t="s">
        <v>332</v>
      </c>
      <c r="E77" s="21">
        <f>+INDEX(Tabelle1[[Type]:[Caps]],MATCH(Tabelle356[[#This Row],[Equipment]],Tabelle1[Item],0),3)</f>
        <v>2</v>
      </c>
      <c r="F77" s="22"/>
      <c r="G77" s="22">
        <f t="shared" si="2"/>
        <v>0</v>
      </c>
      <c r="H77" s="28" t="str">
        <f>+INDEX(Tabelle1[[Type]:[Basic equipment]],MATCH(Tabelle356[[#This Row],[Equipment]],Tabelle1[Item],0),6)</f>
        <v>-</v>
      </c>
      <c r="I77" s="25"/>
    </row>
    <row r="78" spans="1:9" s="12" customFormat="1" ht="14">
      <c r="A78" s="87" t="s">
        <v>339</v>
      </c>
      <c r="B78" s="87" t="s">
        <v>320</v>
      </c>
      <c r="C78" s="86" t="str">
        <f>+INDEX(Tabelle1[[Type]:[Caps]],MATCH(Tabelle356[[#This Row],[Equipment]],Tabelle1[Item],0),1)</f>
        <v>Unit</v>
      </c>
      <c r="D78" s="86" t="s">
        <v>320</v>
      </c>
      <c r="E78" s="88">
        <f>+INDEX(Tabelle1[[Type]:[Caps]],MATCH(Tabelle356[[#This Row],[Equipment]],Tabelle1[Item],0),3)</f>
        <v>39</v>
      </c>
      <c r="F78" s="88"/>
      <c r="G78" s="88">
        <f t="shared" si="2"/>
        <v>0</v>
      </c>
      <c r="H78" s="86" t="str">
        <f>+INDEX(Tabelle1[[Type]:[Basic equipment]],MATCH(Tabelle356[[#This Row],[Equipment]],Tabelle1[Item],0),6)</f>
        <v>-</v>
      </c>
      <c r="I78" s="25"/>
    </row>
    <row r="79" spans="1:9" s="12" customFormat="1" ht="12.5">
      <c r="A79" s="23" t="s">
        <v>339</v>
      </c>
      <c r="B79" s="23" t="s">
        <v>320</v>
      </c>
      <c r="C79" s="24" t="str">
        <f>+INDEX(Tabelle1[[Type]:[Caps]],MATCH(Tabelle356[[#This Row],[Equipment]],Tabelle1[Item],0),1)</f>
        <v>Heroic</v>
      </c>
      <c r="D79" s="24" t="s">
        <v>1</v>
      </c>
      <c r="E79" s="21">
        <f>+INDEX(Tabelle1[[Type]:[Caps]],MATCH(Tabelle356[[#This Row],[Equipment]],Tabelle1[Item],0),3)</f>
        <v>60</v>
      </c>
      <c r="F79" s="22"/>
      <c r="G79" s="22">
        <f t="shared" si="2"/>
        <v>0</v>
      </c>
      <c r="H79" s="28" t="str">
        <f>+INDEX(Tabelle1[[Type]:[Basic equipment]],MATCH(Tabelle356[[#This Row],[Equipment]],Tabelle1[Item],0),6)</f>
        <v>-</v>
      </c>
      <c r="I79" s="25"/>
    </row>
    <row r="80" spans="1:9" s="12" customFormat="1" ht="12.5">
      <c r="A80" s="23" t="s">
        <v>339</v>
      </c>
      <c r="B80" s="23" t="s">
        <v>320</v>
      </c>
      <c r="C80" s="24" t="str">
        <f>+INDEX(Tabelle1[[Type]:[Caps]],MATCH(Tabelle356[[#This Row],[Equipment]],Tabelle1[Item],0),1)</f>
        <v>Rifle</v>
      </c>
      <c r="D80" s="24" t="s">
        <v>54</v>
      </c>
      <c r="E80" s="21">
        <f>+INDEX(Tabelle1[[Type]:[Caps]],MATCH(Tabelle356[[#This Row],[Equipment]],Tabelle1[Item],0),3)</f>
        <v>20</v>
      </c>
      <c r="F80" s="22"/>
      <c r="G80" s="22">
        <f t="shared" si="2"/>
        <v>0</v>
      </c>
      <c r="H80" s="28" t="str">
        <f>+INDEX(Tabelle1[[Type]:[Basic equipment]],MATCH(Tabelle356[[#This Row],[Equipment]],Tabelle1[Item],0),6)</f>
        <v>-</v>
      </c>
      <c r="I80" s="25"/>
    </row>
    <row r="81" spans="1:9" s="12" customFormat="1" ht="12.5">
      <c r="A81" s="23" t="s">
        <v>339</v>
      </c>
      <c r="B81" s="23" t="s">
        <v>320</v>
      </c>
      <c r="C81" s="24" t="str">
        <f>+INDEX(Tabelle1[[Type]:[Caps]],MATCH(Tabelle356[[#This Row],[Equipment]],Tabelle1[Item],0),1)</f>
        <v>Rifle</v>
      </c>
      <c r="D81" s="24" t="s">
        <v>302</v>
      </c>
      <c r="E81" s="21">
        <f>+INDEX(Tabelle1[[Type]:[Caps]],MATCH(Tabelle356[[#This Row],[Equipment]],Tabelle1[Item],0),3)</f>
        <v>17</v>
      </c>
      <c r="F81" s="22"/>
      <c r="G81" s="22">
        <f t="shared" si="2"/>
        <v>0</v>
      </c>
      <c r="H81" s="28" t="str">
        <f>+INDEX(Tabelle1[[Type]:[Basic equipment]],MATCH(Tabelle356[[#This Row],[Equipment]],Tabelle1[Item],0),6)</f>
        <v>-</v>
      </c>
      <c r="I81" s="25"/>
    </row>
    <row r="82" spans="1:9" s="12" customFormat="1" ht="12.5">
      <c r="A82" s="23" t="s">
        <v>339</v>
      </c>
      <c r="B82" s="23" t="s">
        <v>320</v>
      </c>
      <c r="C82" s="24" t="str">
        <f>+INDEX(Tabelle1[[Type]:[Caps]],MATCH(Tabelle356[[#This Row],[Equipment]],Tabelle1[Item],0),1)</f>
        <v>Rifle</v>
      </c>
      <c r="D82" s="24" t="s">
        <v>67</v>
      </c>
      <c r="E82" s="21">
        <f>+INDEX(Tabelle1[[Type]:[Caps]],MATCH(Tabelle356[[#This Row],[Equipment]],Tabelle1[Item],0),3)</f>
        <v>14</v>
      </c>
      <c r="F82" s="22"/>
      <c r="G82" s="22">
        <f t="shared" si="2"/>
        <v>0</v>
      </c>
      <c r="H82" s="28" t="str">
        <f>+INDEX(Tabelle1[[Type]:[Basic equipment]],MATCH(Tabelle356[[#This Row],[Equipment]],Tabelle1[Item],0),6)</f>
        <v>-</v>
      </c>
      <c r="I82" s="25"/>
    </row>
    <row r="83" spans="1:9" s="12" customFormat="1" ht="12.5">
      <c r="A83" s="23" t="s">
        <v>339</v>
      </c>
      <c r="B83" s="23" t="s">
        <v>320</v>
      </c>
      <c r="C83" s="24" t="str">
        <f>+INDEX(Tabelle1[[Type]:[Caps]],MATCH(Tabelle356[[#This Row],[Equipment]],Tabelle1[Item],0),1)</f>
        <v>Melee</v>
      </c>
      <c r="D83" s="24" t="s">
        <v>19</v>
      </c>
      <c r="E83" s="21">
        <f>+INDEX(Tabelle1[[Type]:[Caps]],MATCH(Tabelle356[[#This Row],[Equipment]],Tabelle1[Item],0),3)</f>
        <v>12</v>
      </c>
      <c r="F83" s="22"/>
      <c r="G83" s="22">
        <f t="shared" si="2"/>
        <v>0</v>
      </c>
      <c r="H83" s="28" t="str">
        <f>+INDEX(Tabelle1[[Type]:[Basic equipment]],MATCH(Tabelle356[[#This Row],[Equipment]],Tabelle1[Item],0),6)</f>
        <v>-</v>
      </c>
      <c r="I83" s="25"/>
    </row>
    <row r="84" spans="1:9" s="12" customFormat="1" ht="12.5">
      <c r="A84" s="23" t="s">
        <v>339</v>
      </c>
      <c r="B84" s="23" t="s">
        <v>320</v>
      </c>
      <c r="C84" s="24" t="str">
        <f>+INDEX(Tabelle1[[Type]:[Caps]],MATCH(Tabelle356[[#This Row],[Equipment]],Tabelle1[Item],0),1)</f>
        <v>Melee</v>
      </c>
      <c r="D84" s="24" t="s">
        <v>14</v>
      </c>
      <c r="E84" s="21">
        <f>+INDEX(Tabelle1[[Type]:[Caps]],MATCH(Tabelle356[[#This Row],[Equipment]],Tabelle1[Item],0),3)</f>
        <v>12</v>
      </c>
      <c r="F84" s="22"/>
      <c r="G84" s="22">
        <f t="shared" si="2"/>
        <v>0</v>
      </c>
      <c r="H84" s="28" t="str">
        <f>+INDEX(Tabelle1[[Type]:[Basic equipment]],MATCH(Tabelle356[[#This Row],[Equipment]],Tabelle1[Item],0),6)</f>
        <v>-</v>
      </c>
      <c r="I84" s="25"/>
    </row>
    <row r="85" spans="1:9" s="12" customFormat="1" ht="12.5">
      <c r="A85" s="23" t="s">
        <v>339</v>
      </c>
      <c r="B85" s="23" t="s">
        <v>320</v>
      </c>
      <c r="C85" s="24" t="str">
        <f>+INDEX(Tabelle1[[Type]:[Caps]],MATCH(Tabelle356[[#This Row],[Equipment]],Tabelle1[Item],0),1)</f>
        <v>Rifle</v>
      </c>
      <c r="D85" s="24" t="s">
        <v>335</v>
      </c>
      <c r="E85" s="21">
        <f>+INDEX(Tabelle1[[Type]:[Caps]],MATCH(Tabelle356[[#This Row],[Equipment]],Tabelle1[Item],0),3)</f>
        <v>11</v>
      </c>
      <c r="F85" s="22"/>
      <c r="G85" s="22">
        <f t="shared" si="2"/>
        <v>0</v>
      </c>
      <c r="H85" s="28" t="str">
        <f>+INDEX(Tabelle1[[Type]:[Basic equipment]],MATCH(Tabelle356[[#This Row],[Equipment]],Tabelle1[Item],0),6)</f>
        <v>-</v>
      </c>
      <c r="I85" s="25"/>
    </row>
    <row r="86" spans="1:9" s="12" customFormat="1" ht="12.5">
      <c r="A86" s="23" t="s">
        <v>339</v>
      </c>
      <c r="B86" s="23" t="s">
        <v>320</v>
      </c>
      <c r="C86" s="24" t="str">
        <f>+INDEX(Tabelle1[[Type]:[Caps]],MATCH(Tabelle356[[#This Row],[Equipment]],Tabelle1[Item],0),1)</f>
        <v>Rifle</v>
      </c>
      <c r="D86" s="24" t="s">
        <v>300</v>
      </c>
      <c r="E86" s="21">
        <f>+INDEX(Tabelle1[[Type]:[Caps]],MATCH(Tabelle356[[#This Row],[Equipment]],Tabelle1[Item],0),3)</f>
        <v>10</v>
      </c>
      <c r="F86" s="22"/>
      <c r="G86" s="22">
        <f t="shared" si="2"/>
        <v>0</v>
      </c>
      <c r="H86" s="28" t="str">
        <f>+INDEX(Tabelle1[[Type]:[Basic equipment]],MATCH(Tabelle356[[#This Row],[Equipment]],Tabelle1[Item],0),6)</f>
        <v>-</v>
      </c>
      <c r="I86" s="25"/>
    </row>
    <row r="87" spans="1:9" s="12" customFormat="1" ht="12.5">
      <c r="A87" s="23" t="s">
        <v>339</v>
      </c>
      <c r="B87" s="23" t="s">
        <v>320</v>
      </c>
      <c r="C87" s="24" t="str">
        <f>+INDEX(Tabelle1[[Type]:[Caps]],MATCH(Tabelle356[[#This Row],[Equipment]],Tabelle1[Item],0),1)</f>
        <v>Rifle</v>
      </c>
      <c r="D87" s="24" t="s">
        <v>2</v>
      </c>
      <c r="E87" s="21">
        <f>+INDEX(Tabelle1[[Type]:[Caps]],MATCH(Tabelle356[[#This Row],[Equipment]],Tabelle1[Item],0),3)</f>
        <v>10</v>
      </c>
      <c r="F87" s="22"/>
      <c r="G87" s="22">
        <f t="shared" si="2"/>
        <v>0</v>
      </c>
      <c r="H87" s="28" t="str">
        <f>+INDEX(Tabelle1[[Type]:[Basic equipment]],MATCH(Tabelle356[[#This Row],[Equipment]],Tabelle1[Item],0),6)</f>
        <v>-</v>
      </c>
      <c r="I87" s="25"/>
    </row>
    <row r="88" spans="1:9" s="12" customFormat="1" ht="12.5">
      <c r="A88" s="23" t="s">
        <v>339</v>
      </c>
      <c r="B88" s="23" t="s">
        <v>320</v>
      </c>
      <c r="C88" s="24" t="str">
        <f>+INDEX(Tabelle1[[Type]:[Caps]],MATCH(Tabelle356[[#This Row],[Equipment]],Tabelle1[Item],0),1)</f>
        <v>Melee</v>
      </c>
      <c r="D88" s="24" t="s">
        <v>17</v>
      </c>
      <c r="E88" s="21">
        <f>+INDEX(Tabelle1[[Type]:[Caps]],MATCH(Tabelle356[[#This Row],[Equipment]],Tabelle1[Item],0),3)</f>
        <v>8</v>
      </c>
      <c r="F88" s="22"/>
      <c r="G88" s="22">
        <f t="shared" si="2"/>
        <v>0</v>
      </c>
      <c r="H88" s="28" t="str">
        <f>+INDEX(Tabelle1[[Type]:[Basic equipment]],MATCH(Tabelle356[[#This Row],[Equipment]],Tabelle1[Item],0),6)</f>
        <v>-</v>
      </c>
      <c r="I88" s="25"/>
    </row>
    <row r="89" spans="1:9" s="12" customFormat="1" ht="12.5">
      <c r="A89" s="23" t="s">
        <v>339</v>
      </c>
      <c r="B89" s="23" t="s">
        <v>320</v>
      </c>
      <c r="C89" s="24" t="str">
        <f>+INDEX(Tabelle1[[Type]:[Caps]],MATCH(Tabelle356[[#This Row],[Equipment]],Tabelle1[Item],0),1)</f>
        <v>Rifle</v>
      </c>
      <c r="D89" s="24" t="s">
        <v>20</v>
      </c>
      <c r="E89" s="21">
        <f>+INDEX(Tabelle1[[Type]:[Caps]],MATCH(Tabelle356[[#This Row],[Equipment]],Tabelle1[Item],0),3)</f>
        <v>8</v>
      </c>
      <c r="F89" s="22"/>
      <c r="G89" s="22">
        <f t="shared" si="2"/>
        <v>0</v>
      </c>
      <c r="H89" s="28" t="str">
        <f>+INDEX(Tabelle1[[Type]:[Basic equipment]],MATCH(Tabelle356[[#This Row],[Equipment]],Tabelle1[Item],0),6)</f>
        <v>-</v>
      </c>
      <c r="I89" s="25"/>
    </row>
    <row r="90" spans="1:9" s="12" customFormat="1" ht="12.5">
      <c r="A90" s="23" t="s">
        <v>339</v>
      </c>
      <c r="B90" s="23" t="s">
        <v>320</v>
      </c>
      <c r="C90" s="24" t="str">
        <f>+INDEX(Tabelle1[[Type]:[Caps]],MATCH(Tabelle356[[#This Row],[Equipment]],Tabelle1[Item],0),1)</f>
        <v>Melee</v>
      </c>
      <c r="D90" s="24" t="s">
        <v>81</v>
      </c>
      <c r="E90" s="21">
        <f>+INDEX(Tabelle1[[Type]:[Caps]],MATCH(Tabelle356[[#This Row],[Equipment]],Tabelle1[Item],0),3)</f>
        <v>6</v>
      </c>
      <c r="F90" s="22"/>
      <c r="G90" s="22">
        <f t="shared" si="2"/>
        <v>0</v>
      </c>
      <c r="H90" s="28" t="str">
        <f>+INDEX(Tabelle1[[Type]:[Basic equipment]],MATCH(Tabelle356[[#This Row],[Equipment]],Tabelle1[Item],0),6)</f>
        <v>-</v>
      </c>
      <c r="I90" s="25"/>
    </row>
    <row r="91" spans="1:9" s="12" customFormat="1" ht="12.5">
      <c r="A91" s="23" t="s">
        <v>339</v>
      </c>
      <c r="B91" s="23" t="s">
        <v>320</v>
      </c>
      <c r="C91" s="24" t="str">
        <f>+INDEX(Tabelle1[[Type]:[Caps]],MATCH(Tabelle356[[#This Row],[Equipment]],Tabelle1[Item],0),1)</f>
        <v>Pistol</v>
      </c>
      <c r="D91" s="24" t="s">
        <v>34</v>
      </c>
      <c r="E91" s="21">
        <f>+INDEX(Tabelle1[[Type]:[Caps]],MATCH(Tabelle356[[#This Row],[Equipment]],Tabelle1[Item],0),3)</f>
        <v>6</v>
      </c>
      <c r="F91" s="22"/>
      <c r="G91" s="22">
        <f t="shared" si="2"/>
        <v>0</v>
      </c>
      <c r="H91" s="28" t="str">
        <f>+INDEX(Tabelle1[[Type]:[Basic equipment]],MATCH(Tabelle356[[#This Row],[Equipment]],Tabelle1[Item],0),6)</f>
        <v>-</v>
      </c>
      <c r="I91" s="25"/>
    </row>
    <row r="92" spans="1:9" s="12" customFormat="1" ht="12.5">
      <c r="A92" s="23" t="s">
        <v>339</v>
      </c>
      <c r="B92" s="23" t="s">
        <v>320</v>
      </c>
      <c r="C92" s="24" t="str">
        <f>+INDEX(Tabelle1[[Type]:[Caps]],MATCH(Tabelle356[[#This Row],[Equipment]],Tabelle1[Item],0),1)</f>
        <v>Thrown Weapon</v>
      </c>
      <c r="D92" s="24" t="s">
        <v>90</v>
      </c>
      <c r="E92" s="21">
        <f>+INDEX(Tabelle1[[Type]:[Caps]],MATCH(Tabelle356[[#This Row],[Equipment]],Tabelle1[Item],0),3)</f>
        <v>6</v>
      </c>
      <c r="F92" s="22"/>
      <c r="G92" s="22">
        <f t="shared" si="2"/>
        <v>0</v>
      </c>
      <c r="H92" s="28" t="str">
        <f>+INDEX(Tabelle1[[Type]:[Basic equipment]],MATCH(Tabelle356[[#This Row],[Equipment]],Tabelle1[Item],0),6)</f>
        <v>-</v>
      </c>
      <c r="I92" s="25"/>
    </row>
    <row r="93" spans="1:9" s="12" customFormat="1" ht="12.5">
      <c r="A93" s="23" t="s">
        <v>339</v>
      </c>
      <c r="B93" s="23" t="s">
        <v>320</v>
      </c>
      <c r="C93" s="24" t="str">
        <f>+INDEX(Tabelle1[[Type]:[Caps]],MATCH(Tabelle356[[#This Row],[Equipment]],Tabelle1[Item],0),1)</f>
        <v>Pistol</v>
      </c>
      <c r="D93" s="24" t="s">
        <v>86</v>
      </c>
      <c r="E93" s="21">
        <f>+INDEX(Tabelle1[[Type]:[Caps]],MATCH(Tabelle356[[#This Row],[Equipment]],Tabelle1[Item],0),3)</f>
        <v>3</v>
      </c>
      <c r="F93" s="22"/>
      <c r="G93" s="22">
        <f t="shared" si="2"/>
        <v>0</v>
      </c>
      <c r="H93" s="28" t="str">
        <f>+INDEX(Tabelle1[[Type]:[Basic equipment]],MATCH(Tabelle356[[#This Row],[Equipment]],Tabelle1[Item],0),6)</f>
        <v>-</v>
      </c>
      <c r="I93" s="25"/>
    </row>
    <row r="94" spans="1:9" s="12" customFormat="1" ht="12.5">
      <c r="A94" s="23" t="s">
        <v>339</v>
      </c>
      <c r="B94" s="23" t="s">
        <v>320</v>
      </c>
      <c r="C94" s="24" t="str">
        <f>+INDEX(Tabelle1[[Type]:[Caps]],MATCH(Tabelle356[[#This Row],[Equipment]],Tabelle1[Item],0),1)</f>
        <v>Melee</v>
      </c>
      <c r="D94" s="24" t="s">
        <v>69</v>
      </c>
      <c r="E94" s="21">
        <f>+INDEX(Tabelle1[[Type]:[Caps]],MATCH(Tabelle356[[#This Row],[Equipment]],Tabelle1[Item],0),3)</f>
        <v>2</v>
      </c>
      <c r="F94" s="22"/>
      <c r="G94" s="22">
        <f t="shared" si="2"/>
        <v>0</v>
      </c>
      <c r="H94" s="28" t="str">
        <f>+INDEX(Tabelle1[[Type]:[Basic equipment]],MATCH(Tabelle356[[#This Row],[Equipment]],Tabelle1[Item],0),6)</f>
        <v>-</v>
      </c>
      <c r="I94" s="25"/>
    </row>
    <row r="95" spans="1:9" s="12" customFormat="1" ht="12.5">
      <c r="A95" s="23" t="s">
        <v>339</v>
      </c>
      <c r="B95" s="23" t="s">
        <v>320</v>
      </c>
      <c r="C95" s="24" t="str">
        <f>+INDEX(Tabelle1[[Type]:[Caps]],MATCH(Tabelle356[[#This Row],[Equipment]],Tabelle1[Item],0),1)</f>
        <v>Melee</v>
      </c>
      <c r="D95" s="24" t="s">
        <v>13</v>
      </c>
      <c r="E95" s="21">
        <f>+INDEX(Tabelle1[[Type]:[Caps]],MATCH(Tabelle356[[#This Row],[Equipment]],Tabelle1[Item],0),3)</f>
        <v>2</v>
      </c>
      <c r="F95" s="22"/>
      <c r="G95" s="22">
        <f t="shared" si="2"/>
        <v>0</v>
      </c>
      <c r="H95" s="28" t="str">
        <f>+INDEX(Tabelle1[[Type]:[Basic equipment]],MATCH(Tabelle356[[#This Row],[Equipment]],Tabelle1[Item],0),6)</f>
        <v>-</v>
      </c>
      <c r="I95" s="25"/>
    </row>
    <row r="96" spans="1:9" s="12" customFormat="1" ht="12.5">
      <c r="A96" s="23" t="s">
        <v>339</v>
      </c>
      <c r="B96" s="23" t="s">
        <v>320</v>
      </c>
      <c r="C96" s="24" t="str">
        <f>+INDEX(Tabelle1[[Type]:[Caps]],MATCH(Tabelle356[[#This Row],[Equipment]],Tabelle1[Item],0),1)</f>
        <v>Melee</v>
      </c>
      <c r="D96" s="24" t="s">
        <v>381</v>
      </c>
      <c r="E96" s="21">
        <f>+INDEX(Tabelle1[[Type]:[Caps]],MATCH(Tabelle356[[#This Row],[Equipment]],Tabelle1[Item],0),3)</f>
        <v>2</v>
      </c>
      <c r="F96" s="22"/>
      <c r="G96" s="22">
        <f t="shared" si="2"/>
        <v>0</v>
      </c>
      <c r="H96" s="28" t="str">
        <f>+INDEX(Tabelle1[[Type]:[Basic equipment]],MATCH(Tabelle356[[#This Row],[Equipment]],Tabelle1[Item],0),6)</f>
        <v>-</v>
      </c>
      <c r="I96" s="25"/>
    </row>
    <row r="97" spans="1:9" s="12" customFormat="1" ht="12.5">
      <c r="A97" s="23" t="s">
        <v>339</v>
      </c>
      <c r="B97" s="23" t="s">
        <v>320</v>
      </c>
      <c r="C97" s="24" t="str">
        <f>+INDEX(Tabelle1[[Type]:[Caps]],MATCH(Tabelle356[[#This Row],[Equipment]],Tabelle1[Item],0),1)</f>
        <v>Pistol</v>
      </c>
      <c r="D97" s="24" t="s">
        <v>332</v>
      </c>
      <c r="E97" s="21">
        <f>+INDEX(Tabelle1[[Type]:[Caps]],MATCH(Tabelle356[[#This Row],[Equipment]],Tabelle1[Item],0),3)</f>
        <v>2</v>
      </c>
      <c r="F97" s="22"/>
      <c r="G97" s="22">
        <f t="shared" si="2"/>
        <v>0</v>
      </c>
      <c r="H97" s="28" t="str">
        <f>+INDEX(Tabelle1[[Type]:[Basic equipment]],MATCH(Tabelle356[[#This Row],[Equipment]],Tabelle1[Item],0),6)</f>
        <v>-</v>
      </c>
      <c r="I97" s="25"/>
    </row>
    <row r="98" spans="1:9" s="12" customFormat="1" ht="14">
      <c r="A98" s="87" t="s">
        <v>339</v>
      </c>
      <c r="B98" s="87" t="s">
        <v>383</v>
      </c>
      <c r="C98" s="86" t="str">
        <f>+INDEX(Tabelle1[[Type]:[Caps]],MATCH(Tabelle356[[#This Row],[Equipment]],Tabelle1[Item],0),1)</f>
        <v>Unit</v>
      </c>
      <c r="D98" s="86" t="s">
        <v>383</v>
      </c>
      <c r="E98" s="88">
        <f>+INDEX(Tabelle1[[Type]:[Caps]],MATCH(Tabelle356[[#This Row],[Equipment]],Tabelle1[Item],0),3)</f>
        <v>39</v>
      </c>
      <c r="F98" s="88"/>
      <c r="G98" s="88">
        <f t="shared" si="2"/>
        <v>0</v>
      </c>
      <c r="H98" s="86" t="str">
        <f>+INDEX(Tabelle1[[Type]:[Basic equipment]],MATCH(Tabelle356[[#This Row],[Equipment]],Tabelle1[Item],0),6)</f>
        <v>-</v>
      </c>
      <c r="I98" s="25"/>
    </row>
    <row r="99" spans="1:9" s="12" customFormat="1" ht="12.5">
      <c r="A99" s="23" t="s">
        <v>339</v>
      </c>
      <c r="B99" s="23" t="s">
        <v>383</v>
      </c>
      <c r="C99" s="24" t="str">
        <f>+INDEX(Tabelle1[[Type]:[Caps]],MATCH(Tabelle356[[#This Row],[Equipment]],Tabelle1[Item],0),1)</f>
        <v>Heroic</v>
      </c>
      <c r="D99" s="24" t="s">
        <v>1</v>
      </c>
      <c r="E99" s="21">
        <f>+INDEX(Tabelle1[[Type]:[Caps]],MATCH(Tabelle356[[#This Row],[Equipment]],Tabelle1[Item],0),3)</f>
        <v>60</v>
      </c>
      <c r="F99" s="22"/>
      <c r="G99" s="22">
        <f t="shared" si="2"/>
        <v>0</v>
      </c>
      <c r="H99" s="28" t="str">
        <f>+INDEX(Tabelle1[[Type]:[Basic equipment]],MATCH(Tabelle356[[#This Row],[Equipment]],Tabelle1[Item],0),6)</f>
        <v>-</v>
      </c>
      <c r="I99" s="25"/>
    </row>
    <row r="100" spans="1:9" s="12" customFormat="1" ht="12.5">
      <c r="A100" s="23" t="s">
        <v>339</v>
      </c>
      <c r="B100" s="23" t="s">
        <v>383</v>
      </c>
      <c r="C100" s="24" t="str">
        <f>+INDEX(Tabelle1[[Type]:[Caps]],MATCH(Tabelle356[[#This Row],[Equipment]],Tabelle1[Item],0),1)</f>
        <v>Rifle</v>
      </c>
      <c r="D100" s="24" t="s">
        <v>54</v>
      </c>
      <c r="E100" s="21">
        <f>+INDEX(Tabelle1[[Type]:[Caps]],MATCH(Tabelle356[[#This Row],[Equipment]],Tabelle1[Item],0),3)</f>
        <v>20</v>
      </c>
      <c r="F100" s="22"/>
      <c r="G100" s="22">
        <f t="shared" si="2"/>
        <v>0</v>
      </c>
      <c r="H100" s="28" t="str">
        <f>+INDEX(Tabelle1[[Type]:[Basic equipment]],MATCH(Tabelle356[[#This Row],[Equipment]],Tabelle1[Item],0),6)</f>
        <v>-</v>
      </c>
      <c r="I100" s="25"/>
    </row>
    <row r="101" spans="1:9" s="12" customFormat="1" ht="12.5">
      <c r="A101" s="23" t="s">
        <v>339</v>
      </c>
      <c r="B101" s="23" t="s">
        <v>383</v>
      </c>
      <c r="C101" s="24" t="str">
        <f>+INDEX(Tabelle1[[Type]:[Caps]],MATCH(Tabelle356[[#This Row],[Equipment]],Tabelle1[Item],0),1)</f>
        <v>Rifle</v>
      </c>
      <c r="D101" s="24" t="s">
        <v>302</v>
      </c>
      <c r="E101" s="21">
        <f>+INDEX(Tabelle1[[Type]:[Caps]],MATCH(Tabelle356[[#This Row],[Equipment]],Tabelle1[Item],0),3)</f>
        <v>17</v>
      </c>
      <c r="F101" s="22"/>
      <c r="G101" s="22">
        <f t="shared" si="2"/>
        <v>0</v>
      </c>
      <c r="H101" s="28" t="str">
        <f>+INDEX(Tabelle1[[Type]:[Basic equipment]],MATCH(Tabelle356[[#This Row],[Equipment]],Tabelle1[Item],0),6)</f>
        <v>-</v>
      </c>
      <c r="I101" s="25"/>
    </row>
    <row r="102" spans="1:9" s="12" customFormat="1" ht="12.5">
      <c r="A102" s="23" t="s">
        <v>339</v>
      </c>
      <c r="B102" s="23" t="s">
        <v>383</v>
      </c>
      <c r="C102" s="24" t="str">
        <f>+INDEX(Tabelle1[[Type]:[Caps]],MATCH(Tabelle356[[#This Row],[Equipment]],Tabelle1[Item],0),1)</f>
        <v>Rifle</v>
      </c>
      <c r="D102" s="24" t="s">
        <v>67</v>
      </c>
      <c r="E102" s="21">
        <f>+INDEX(Tabelle1[[Type]:[Caps]],MATCH(Tabelle356[[#This Row],[Equipment]],Tabelle1[Item],0),3)</f>
        <v>14</v>
      </c>
      <c r="F102" s="22"/>
      <c r="G102" s="22">
        <f t="shared" si="2"/>
        <v>0</v>
      </c>
      <c r="H102" s="28" t="str">
        <f>+INDEX(Tabelle1[[Type]:[Basic equipment]],MATCH(Tabelle356[[#This Row],[Equipment]],Tabelle1[Item],0),6)</f>
        <v>-</v>
      </c>
      <c r="I102" s="25"/>
    </row>
    <row r="103" spans="1:9" s="12" customFormat="1" ht="12.5">
      <c r="A103" s="23" t="s">
        <v>339</v>
      </c>
      <c r="B103" s="23" t="s">
        <v>383</v>
      </c>
      <c r="C103" s="24" t="str">
        <f>+INDEX(Tabelle1[[Type]:[Caps]],MATCH(Tabelle356[[#This Row],[Equipment]],Tabelle1[Item],0),1)</f>
        <v>Melee</v>
      </c>
      <c r="D103" s="24" t="s">
        <v>19</v>
      </c>
      <c r="E103" s="21">
        <f>+INDEX(Tabelle1[[Type]:[Caps]],MATCH(Tabelle356[[#This Row],[Equipment]],Tabelle1[Item],0),3)</f>
        <v>12</v>
      </c>
      <c r="F103" s="22"/>
      <c r="G103" s="22">
        <f t="shared" si="2"/>
        <v>0</v>
      </c>
      <c r="H103" s="28" t="str">
        <f>+INDEX(Tabelle1[[Type]:[Basic equipment]],MATCH(Tabelle356[[#This Row],[Equipment]],Tabelle1[Item],0),6)</f>
        <v>-</v>
      </c>
      <c r="I103" s="25"/>
    </row>
    <row r="104" spans="1:9" s="12" customFormat="1" ht="12.5">
      <c r="A104" s="23" t="s">
        <v>339</v>
      </c>
      <c r="B104" s="23" t="s">
        <v>383</v>
      </c>
      <c r="C104" s="24" t="str">
        <f>+INDEX(Tabelle1[[Type]:[Caps]],MATCH(Tabelle356[[#This Row],[Equipment]],Tabelle1[Item],0),1)</f>
        <v>Melee</v>
      </c>
      <c r="D104" s="24" t="s">
        <v>14</v>
      </c>
      <c r="E104" s="21">
        <f>+INDEX(Tabelle1[[Type]:[Caps]],MATCH(Tabelle356[[#This Row],[Equipment]],Tabelle1[Item],0),3)</f>
        <v>12</v>
      </c>
      <c r="F104" s="22"/>
      <c r="G104" s="22">
        <f t="shared" ref="G104:G135" si="3">+F104*E104</f>
        <v>0</v>
      </c>
      <c r="H104" s="28" t="str">
        <f>+INDEX(Tabelle1[[Type]:[Basic equipment]],MATCH(Tabelle356[[#This Row],[Equipment]],Tabelle1[Item],0),6)</f>
        <v>-</v>
      </c>
      <c r="I104" s="25"/>
    </row>
    <row r="105" spans="1:9" s="12" customFormat="1" ht="12.5">
      <c r="A105" s="23" t="s">
        <v>339</v>
      </c>
      <c r="B105" s="23" t="s">
        <v>383</v>
      </c>
      <c r="C105" s="24" t="str">
        <f>+INDEX(Tabelle1[[Type]:[Caps]],MATCH(Tabelle356[[#This Row],[Equipment]],Tabelle1[Item],0),1)</f>
        <v>Rifle</v>
      </c>
      <c r="D105" s="24" t="s">
        <v>335</v>
      </c>
      <c r="E105" s="21">
        <f>+INDEX(Tabelle1[[Type]:[Caps]],MATCH(Tabelle356[[#This Row],[Equipment]],Tabelle1[Item],0),3)</f>
        <v>11</v>
      </c>
      <c r="F105" s="22"/>
      <c r="G105" s="22">
        <f t="shared" si="3"/>
        <v>0</v>
      </c>
      <c r="H105" s="28" t="str">
        <f>+INDEX(Tabelle1[[Type]:[Basic equipment]],MATCH(Tabelle356[[#This Row],[Equipment]],Tabelle1[Item],0),6)</f>
        <v>-</v>
      </c>
      <c r="I105" s="25"/>
    </row>
    <row r="106" spans="1:9" s="12" customFormat="1" ht="12.5">
      <c r="A106" s="23" t="s">
        <v>339</v>
      </c>
      <c r="B106" s="23" t="s">
        <v>383</v>
      </c>
      <c r="C106" s="24" t="str">
        <f>+INDEX(Tabelle1[[Type]:[Caps]],MATCH(Tabelle356[[#This Row],[Equipment]],Tabelle1[Item],0),1)</f>
        <v>Rifle</v>
      </c>
      <c r="D106" s="24" t="s">
        <v>300</v>
      </c>
      <c r="E106" s="21">
        <f>+INDEX(Tabelle1[[Type]:[Caps]],MATCH(Tabelle356[[#This Row],[Equipment]],Tabelle1[Item],0),3)</f>
        <v>10</v>
      </c>
      <c r="F106" s="22"/>
      <c r="G106" s="22">
        <f t="shared" si="3"/>
        <v>0</v>
      </c>
      <c r="H106" s="28" t="str">
        <f>+INDEX(Tabelle1[[Type]:[Basic equipment]],MATCH(Tabelle356[[#This Row],[Equipment]],Tabelle1[Item],0),6)</f>
        <v>-</v>
      </c>
      <c r="I106" s="25"/>
    </row>
    <row r="107" spans="1:9" s="12" customFormat="1" ht="12.5">
      <c r="A107" s="23" t="s">
        <v>339</v>
      </c>
      <c r="B107" s="23" t="s">
        <v>383</v>
      </c>
      <c r="C107" s="24" t="str">
        <f>+INDEX(Tabelle1[[Type]:[Caps]],MATCH(Tabelle356[[#This Row],[Equipment]],Tabelle1[Item],0),1)</f>
        <v>Rifle</v>
      </c>
      <c r="D107" s="24" t="s">
        <v>2</v>
      </c>
      <c r="E107" s="21">
        <f>+INDEX(Tabelle1[[Type]:[Caps]],MATCH(Tabelle356[[#This Row],[Equipment]],Tabelle1[Item],0),3)</f>
        <v>10</v>
      </c>
      <c r="F107" s="22"/>
      <c r="G107" s="22">
        <f t="shared" si="3"/>
        <v>0</v>
      </c>
      <c r="H107" s="28" t="str">
        <f>+INDEX(Tabelle1[[Type]:[Basic equipment]],MATCH(Tabelle356[[#This Row],[Equipment]],Tabelle1[Item],0),6)</f>
        <v>-</v>
      </c>
      <c r="I107" s="25"/>
    </row>
    <row r="108" spans="1:9" s="12" customFormat="1" ht="12.5">
      <c r="A108" s="23" t="s">
        <v>339</v>
      </c>
      <c r="B108" s="23" t="s">
        <v>383</v>
      </c>
      <c r="C108" s="24" t="str">
        <f>+INDEX(Tabelle1[[Type]:[Caps]],MATCH(Tabelle356[[#This Row],[Equipment]],Tabelle1[Item],0),1)</f>
        <v>Melee</v>
      </c>
      <c r="D108" s="24" t="s">
        <v>17</v>
      </c>
      <c r="E108" s="21">
        <f>+INDEX(Tabelle1[[Type]:[Caps]],MATCH(Tabelle356[[#This Row],[Equipment]],Tabelle1[Item],0),3)</f>
        <v>8</v>
      </c>
      <c r="F108" s="22"/>
      <c r="G108" s="22">
        <f t="shared" si="3"/>
        <v>0</v>
      </c>
      <c r="H108" s="28" t="str">
        <f>+INDEX(Tabelle1[[Type]:[Basic equipment]],MATCH(Tabelle356[[#This Row],[Equipment]],Tabelle1[Item],0),6)</f>
        <v>-</v>
      </c>
      <c r="I108" s="25"/>
    </row>
    <row r="109" spans="1:9" s="12" customFormat="1" ht="12.5">
      <c r="A109" s="23" t="s">
        <v>339</v>
      </c>
      <c r="B109" s="23" t="s">
        <v>383</v>
      </c>
      <c r="C109" s="24" t="str">
        <f>+INDEX(Tabelle1[[Type]:[Caps]],MATCH(Tabelle356[[#This Row],[Equipment]],Tabelle1[Item],0),1)</f>
        <v>Rifle</v>
      </c>
      <c r="D109" s="24" t="s">
        <v>20</v>
      </c>
      <c r="E109" s="21">
        <f>+INDEX(Tabelle1[[Type]:[Caps]],MATCH(Tabelle356[[#This Row],[Equipment]],Tabelle1[Item],0),3)</f>
        <v>8</v>
      </c>
      <c r="F109" s="22"/>
      <c r="G109" s="22">
        <f t="shared" si="3"/>
        <v>0</v>
      </c>
      <c r="H109" s="28" t="str">
        <f>+INDEX(Tabelle1[[Type]:[Basic equipment]],MATCH(Tabelle356[[#This Row],[Equipment]],Tabelle1[Item],0),6)</f>
        <v>-</v>
      </c>
      <c r="I109" s="25"/>
    </row>
    <row r="110" spans="1:9" s="12" customFormat="1" ht="12.5">
      <c r="A110" s="23" t="s">
        <v>339</v>
      </c>
      <c r="B110" s="23" t="s">
        <v>383</v>
      </c>
      <c r="C110" s="24" t="str">
        <f>+INDEX(Tabelle1[[Type]:[Caps]],MATCH(Tabelle356[[#This Row],[Equipment]],Tabelle1[Item],0),1)</f>
        <v>Melee</v>
      </c>
      <c r="D110" s="24" t="s">
        <v>81</v>
      </c>
      <c r="E110" s="21">
        <f>+INDEX(Tabelle1[[Type]:[Caps]],MATCH(Tabelle356[[#This Row],[Equipment]],Tabelle1[Item],0),3)</f>
        <v>6</v>
      </c>
      <c r="F110" s="22"/>
      <c r="G110" s="22">
        <f t="shared" si="3"/>
        <v>0</v>
      </c>
      <c r="H110" s="28" t="str">
        <f>+INDEX(Tabelle1[[Type]:[Basic equipment]],MATCH(Tabelle356[[#This Row],[Equipment]],Tabelle1[Item],0),6)</f>
        <v>-</v>
      </c>
      <c r="I110" s="25"/>
    </row>
    <row r="111" spans="1:9" s="12" customFormat="1" ht="12.5">
      <c r="A111" s="23" t="s">
        <v>339</v>
      </c>
      <c r="B111" s="23" t="s">
        <v>383</v>
      </c>
      <c r="C111" s="24" t="str">
        <f>+INDEX(Tabelle1[[Type]:[Caps]],MATCH(Tabelle356[[#This Row],[Equipment]],Tabelle1[Item],0),1)</f>
        <v>Pistol</v>
      </c>
      <c r="D111" s="24" t="s">
        <v>34</v>
      </c>
      <c r="E111" s="21">
        <f>+INDEX(Tabelle1[[Type]:[Caps]],MATCH(Tabelle356[[#This Row],[Equipment]],Tabelle1[Item],0),3)</f>
        <v>6</v>
      </c>
      <c r="F111" s="22"/>
      <c r="G111" s="22">
        <f t="shared" si="3"/>
        <v>0</v>
      </c>
      <c r="H111" s="28" t="str">
        <f>+INDEX(Tabelle1[[Type]:[Basic equipment]],MATCH(Tabelle356[[#This Row],[Equipment]],Tabelle1[Item],0),6)</f>
        <v>-</v>
      </c>
      <c r="I111" s="25"/>
    </row>
    <row r="112" spans="1:9" s="12" customFormat="1" ht="12.5">
      <c r="A112" s="23" t="s">
        <v>339</v>
      </c>
      <c r="B112" s="23" t="s">
        <v>383</v>
      </c>
      <c r="C112" s="24" t="str">
        <f>+INDEX(Tabelle1[[Type]:[Caps]],MATCH(Tabelle356[[#This Row],[Equipment]],Tabelle1[Item],0),1)</f>
        <v>Thrown Weapon</v>
      </c>
      <c r="D112" s="24" t="s">
        <v>90</v>
      </c>
      <c r="E112" s="21">
        <f>+INDEX(Tabelle1[[Type]:[Caps]],MATCH(Tabelle356[[#This Row],[Equipment]],Tabelle1[Item],0),3)</f>
        <v>6</v>
      </c>
      <c r="F112" s="22"/>
      <c r="G112" s="22">
        <f t="shared" si="3"/>
        <v>0</v>
      </c>
      <c r="H112" s="28" t="str">
        <f>+INDEX(Tabelle1[[Type]:[Basic equipment]],MATCH(Tabelle356[[#This Row],[Equipment]],Tabelle1[Item],0),6)</f>
        <v>-</v>
      </c>
      <c r="I112" s="25"/>
    </row>
    <row r="113" spans="1:9" s="12" customFormat="1" ht="12.5">
      <c r="A113" s="23" t="s">
        <v>339</v>
      </c>
      <c r="B113" s="23" t="s">
        <v>383</v>
      </c>
      <c r="C113" s="24" t="str">
        <f>+INDEX(Tabelle1[[Type]:[Caps]],MATCH(Tabelle356[[#This Row],[Equipment]],Tabelle1[Item],0),1)</f>
        <v>Pistol</v>
      </c>
      <c r="D113" s="24" t="s">
        <v>86</v>
      </c>
      <c r="E113" s="21">
        <f>+INDEX(Tabelle1[[Type]:[Caps]],MATCH(Tabelle356[[#This Row],[Equipment]],Tabelle1[Item],0),3)</f>
        <v>3</v>
      </c>
      <c r="F113" s="22"/>
      <c r="G113" s="22">
        <f t="shared" si="3"/>
        <v>0</v>
      </c>
      <c r="H113" s="28" t="str">
        <f>+INDEX(Tabelle1[[Type]:[Basic equipment]],MATCH(Tabelle356[[#This Row],[Equipment]],Tabelle1[Item],0),6)</f>
        <v>-</v>
      </c>
      <c r="I113" s="25"/>
    </row>
    <row r="114" spans="1:9" s="12" customFormat="1" ht="12.5">
      <c r="A114" s="23" t="s">
        <v>339</v>
      </c>
      <c r="B114" s="23" t="s">
        <v>383</v>
      </c>
      <c r="C114" s="24" t="str">
        <f>+INDEX(Tabelle1[[Type]:[Caps]],MATCH(Tabelle356[[#This Row],[Equipment]],Tabelle1[Item],0),1)</f>
        <v>Melee</v>
      </c>
      <c r="D114" s="24" t="s">
        <v>69</v>
      </c>
      <c r="E114" s="21">
        <f>+INDEX(Tabelle1[[Type]:[Caps]],MATCH(Tabelle356[[#This Row],[Equipment]],Tabelle1[Item],0),3)</f>
        <v>2</v>
      </c>
      <c r="F114" s="22"/>
      <c r="G114" s="22">
        <f t="shared" si="3"/>
        <v>0</v>
      </c>
      <c r="H114" s="28" t="str">
        <f>+INDEX(Tabelle1[[Type]:[Basic equipment]],MATCH(Tabelle356[[#This Row],[Equipment]],Tabelle1[Item],0),6)</f>
        <v>-</v>
      </c>
      <c r="I114" s="25"/>
    </row>
    <row r="115" spans="1:9" s="12" customFormat="1" ht="12.5">
      <c r="A115" s="23" t="s">
        <v>339</v>
      </c>
      <c r="B115" s="23" t="s">
        <v>383</v>
      </c>
      <c r="C115" s="24" t="str">
        <f>+INDEX(Tabelle1[[Type]:[Caps]],MATCH(Tabelle356[[#This Row],[Equipment]],Tabelle1[Item],0),1)</f>
        <v>Melee</v>
      </c>
      <c r="D115" s="24" t="s">
        <v>13</v>
      </c>
      <c r="E115" s="21">
        <f>+INDEX(Tabelle1[[Type]:[Caps]],MATCH(Tabelle356[[#This Row],[Equipment]],Tabelle1[Item],0),3)</f>
        <v>2</v>
      </c>
      <c r="F115" s="22"/>
      <c r="G115" s="22">
        <f t="shared" si="3"/>
        <v>0</v>
      </c>
      <c r="H115" s="28" t="str">
        <f>+INDEX(Tabelle1[[Type]:[Basic equipment]],MATCH(Tabelle356[[#This Row],[Equipment]],Tabelle1[Item],0),6)</f>
        <v>-</v>
      </c>
      <c r="I115" s="25"/>
    </row>
    <row r="116" spans="1:9" s="12" customFormat="1" ht="12.5">
      <c r="A116" s="23" t="s">
        <v>339</v>
      </c>
      <c r="B116" s="23" t="s">
        <v>383</v>
      </c>
      <c r="C116" s="24" t="str">
        <f>+INDEX(Tabelle1[[Type]:[Caps]],MATCH(Tabelle356[[#This Row],[Equipment]],Tabelle1[Item],0),1)</f>
        <v>Melee</v>
      </c>
      <c r="D116" s="24" t="s">
        <v>381</v>
      </c>
      <c r="E116" s="21">
        <f>+INDEX(Tabelle1[[Type]:[Caps]],MATCH(Tabelle356[[#This Row],[Equipment]],Tabelle1[Item],0),3)</f>
        <v>2</v>
      </c>
      <c r="F116" s="22"/>
      <c r="G116" s="22">
        <f t="shared" si="3"/>
        <v>0</v>
      </c>
      <c r="H116" s="28" t="str">
        <f>+INDEX(Tabelle1[[Type]:[Basic equipment]],MATCH(Tabelle356[[#This Row],[Equipment]],Tabelle1[Item],0),6)</f>
        <v>-</v>
      </c>
      <c r="I116" s="25"/>
    </row>
    <row r="117" spans="1:9" s="12" customFormat="1" ht="12.5">
      <c r="A117" s="23" t="s">
        <v>339</v>
      </c>
      <c r="B117" s="23" t="s">
        <v>383</v>
      </c>
      <c r="C117" s="24" t="str">
        <f>+INDEX(Tabelle1[[Type]:[Caps]],MATCH(Tabelle356[[#This Row],[Equipment]],Tabelle1[Item],0),1)</f>
        <v>Pistol</v>
      </c>
      <c r="D117" s="24" t="s">
        <v>332</v>
      </c>
      <c r="E117" s="21">
        <f>+INDEX(Tabelle1[[Type]:[Caps]],MATCH(Tabelle356[[#This Row],[Equipment]],Tabelle1[Item],0),3)</f>
        <v>2</v>
      </c>
      <c r="F117" s="22"/>
      <c r="G117" s="22">
        <f t="shared" si="3"/>
        <v>0</v>
      </c>
      <c r="H117" s="28" t="str">
        <f>+INDEX(Tabelle1[[Type]:[Basic equipment]],MATCH(Tabelle356[[#This Row],[Equipment]],Tabelle1[Item],0),6)</f>
        <v>-</v>
      </c>
      <c r="I117" s="25"/>
    </row>
    <row r="118" spans="1:9" s="12" customFormat="1" ht="14">
      <c r="A118" s="87" t="s">
        <v>339</v>
      </c>
      <c r="B118" s="87" t="s">
        <v>321</v>
      </c>
      <c r="C118" s="86" t="str">
        <f>+INDEX(Tabelle1[[Type]:[Caps]],MATCH(Tabelle356[[#This Row],[Equipment]],Tabelle1[Item],0),1)</f>
        <v>Unit</v>
      </c>
      <c r="D118" s="86" t="s">
        <v>321</v>
      </c>
      <c r="E118" s="88">
        <f>+INDEX(Tabelle1[[Type]:[Caps]],MATCH(Tabelle356[[#This Row],[Equipment]],Tabelle1[Item],0),3)</f>
        <v>60</v>
      </c>
      <c r="F118" s="88"/>
      <c r="G118" s="88">
        <f t="shared" si="3"/>
        <v>0</v>
      </c>
      <c r="H118" s="86" t="str">
        <f>+INDEX(Tabelle1[[Type]:[Basic equipment]],MATCH(Tabelle356[[#This Row],[Equipment]],Tabelle1[Item],0),6)</f>
        <v>-</v>
      </c>
      <c r="I118" s="25"/>
    </row>
    <row r="119" spans="1:9" s="12" customFormat="1" ht="12.5">
      <c r="A119" s="23" t="s">
        <v>339</v>
      </c>
      <c r="B119" s="23" t="s">
        <v>321</v>
      </c>
      <c r="C119" s="24" t="str">
        <f>+INDEX(Tabelle1[[Type]:[Caps]],MATCH(Tabelle356[[#This Row],[Equipment]],Tabelle1[Item],0),1)</f>
        <v>Heroic</v>
      </c>
      <c r="D119" s="24" t="s">
        <v>1</v>
      </c>
      <c r="E119" s="21">
        <f>+INDEX(Tabelle1[[Type]:[Caps]],MATCH(Tabelle356[[#This Row],[Equipment]],Tabelle1[Item],0),3)</f>
        <v>60</v>
      </c>
      <c r="F119" s="22"/>
      <c r="G119" s="22">
        <f t="shared" si="3"/>
        <v>0</v>
      </c>
      <c r="H119" s="28" t="str">
        <f>+INDEX(Tabelle1[[Type]:[Basic equipment]],MATCH(Tabelle356[[#This Row],[Equipment]],Tabelle1[Item],0),6)</f>
        <v>-</v>
      </c>
      <c r="I119" s="25"/>
    </row>
    <row r="120" spans="1:9" s="12" customFormat="1" ht="12.5">
      <c r="A120" s="23" t="s">
        <v>339</v>
      </c>
      <c r="B120" s="23" t="s">
        <v>321</v>
      </c>
      <c r="C120" s="24" t="str">
        <f>+INDEX(Tabelle1[[Type]:[Caps]],MATCH(Tabelle356[[#This Row],[Equipment]],Tabelle1[Item],0),1)</f>
        <v>Heavy Weapon</v>
      </c>
      <c r="D120" s="24" t="s">
        <v>25</v>
      </c>
      <c r="E120" s="21">
        <f>+INDEX(Tabelle1[[Type]:[Caps]],MATCH(Tabelle356[[#This Row],[Equipment]],Tabelle1[Item],0),3)</f>
        <v>23</v>
      </c>
      <c r="F120" s="22"/>
      <c r="G120" s="22">
        <f t="shared" si="3"/>
        <v>0</v>
      </c>
      <c r="H120" s="28" t="str">
        <f>+INDEX(Tabelle1[[Type]:[Basic equipment]],MATCH(Tabelle356[[#This Row],[Equipment]],Tabelle1[Item],0),6)</f>
        <v>-</v>
      </c>
      <c r="I120" s="25"/>
    </row>
    <row r="121" spans="1:9" s="12" customFormat="1" ht="12.5">
      <c r="A121" s="23" t="s">
        <v>339</v>
      </c>
      <c r="B121" s="23" t="s">
        <v>321</v>
      </c>
      <c r="C121" s="24" t="str">
        <f>+INDEX(Tabelle1[[Type]:[Caps]],MATCH(Tabelle356[[#This Row],[Equipment]],Tabelle1[Item],0),1)</f>
        <v>Rifle</v>
      </c>
      <c r="D121" s="24" t="s">
        <v>54</v>
      </c>
      <c r="E121" s="21">
        <f>+INDEX(Tabelle1[[Type]:[Caps]],MATCH(Tabelle356[[#This Row],[Equipment]],Tabelle1[Item],0),3)</f>
        <v>20</v>
      </c>
      <c r="F121" s="22"/>
      <c r="G121" s="22">
        <f t="shared" si="3"/>
        <v>0</v>
      </c>
      <c r="H121" s="28" t="str">
        <f>+INDEX(Tabelle1[[Type]:[Basic equipment]],MATCH(Tabelle356[[#This Row],[Equipment]],Tabelle1[Item],0),6)</f>
        <v>-</v>
      </c>
      <c r="I121" s="25"/>
    </row>
    <row r="122" spans="1:9" s="12" customFormat="1" ht="12.5">
      <c r="A122" s="23" t="s">
        <v>339</v>
      </c>
      <c r="B122" s="23" t="s">
        <v>321</v>
      </c>
      <c r="C122" s="24" t="str">
        <f>+INDEX(Tabelle1[[Type]:[Caps]],MATCH(Tabelle356[[#This Row],[Equipment]],Tabelle1[Item],0),1)</f>
        <v>Rifle</v>
      </c>
      <c r="D122" s="24" t="s">
        <v>302</v>
      </c>
      <c r="E122" s="21">
        <f>+INDEX(Tabelle1[[Type]:[Caps]],MATCH(Tabelle356[[#This Row],[Equipment]],Tabelle1[Item],0),3)</f>
        <v>17</v>
      </c>
      <c r="F122" s="22"/>
      <c r="G122" s="22">
        <f t="shared" si="3"/>
        <v>0</v>
      </c>
      <c r="H122" s="28" t="str">
        <f>+INDEX(Tabelle1[[Type]:[Basic equipment]],MATCH(Tabelle356[[#This Row],[Equipment]],Tabelle1[Item],0),6)</f>
        <v>-</v>
      </c>
      <c r="I122" s="25"/>
    </row>
    <row r="123" spans="1:9" s="12" customFormat="1" ht="12.5">
      <c r="A123" s="23" t="s">
        <v>339</v>
      </c>
      <c r="B123" s="23" t="s">
        <v>321</v>
      </c>
      <c r="C123" s="24" t="str">
        <f>+INDEX(Tabelle1[[Type]:[Caps]],MATCH(Tabelle356[[#This Row],[Equipment]],Tabelle1[Item],0),1)</f>
        <v>Heavy Weapon</v>
      </c>
      <c r="D123" s="24" t="s">
        <v>334</v>
      </c>
      <c r="E123" s="21">
        <f>+INDEX(Tabelle1[[Type]:[Caps]],MATCH(Tabelle356[[#This Row],[Equipment]],Tabelle1[Item],0),3)</f>
        <v>14</v>
      </c>
      <c r="F123" s="22"/>
      <c r="G123" s="22">
        <f t="shared" si="3"/>
        <v>0</v>
      </c>
      <c r="H123" s="28" t="str">
        <f>+INDEX(Tabelle1[[Type]:[Basic equipment]],MATCH(Tabelle356[[#This Row],[Equipment]],Tabelle1[Item],0),6)</f>
        <v>-</v>
      </c>
      <c r="I123" s="25"/>
    </row>
    <row r="124" spans="1:9" s="12" customFormat="1" ht="12.5">
      <c r="A124" s="23" t="s">
        <v>339</v>
      </c>
      <c r="B124" s="23" t="s">
        <v>321</v>
      </c>
      <c r="C124" s="24" t="str">
        <f>+INDEX(Tabelle1[[Type]:[Caps]],MATCH(Tabelle356[[#This Row],[Equipment]],Tabelle1[Item],0),1)</f>
        <v>Rifle</v>
      </c>
      <c r="D124" s="24" t="s">
        <v>67</v>
      </c>
      <c r="E124" s="21">
        <f>+INDEX(Tabelle1[[Type]:[Caps]],MATCH(Tabelle356[[#This Row],[Equipment]],Tabelle1[Item],0),3)</f>
        <v>14</v>
      </c>
      <c r="F124" s="22"/>
      <c r="G124" s="22">
        <f t="shared" si="3"/>
        <v>0</v>
      </c>
      <c r="H124" s="28" t="str">
        <f>+INDEX(Tabelle1[[Type]:[Basic equipment]],MATCH(Tabelle356[[#This Row],[Equipment]],Tabelle1[Item],0),6)</f>
        <v>-</v>
      </c>
      <c r="I124" s="25"/>
    </row>
    <row r="125" spans="1:9" s="12" customFormat="1" ht="12.5">
      <c r="A125" s="23" t="s">
        <v>339</v>
      </c>
      <c r="B125" s="23" t="s">
        <v>321</v>
      </c>
      <c r="C125" s="24" t="str">
        <f>+INDEX(Tabelle1[[Type]:[Caps]],MATCH(Tabelle356[[#This Row],[Equipment]],Tabelle1[Item],0),1)</f>
        <v>Melee</v>
      </c>
      <c r="D125" s="24" t="s">
        <v>19</v>
      </c>
      <c r="E125" s="21">
        <f>+INDEX(Tabelle1[[Type]:[Caps]],MATCH(Tabelle356[[#This Row],[Equipment]],Tabelle1[Item],0),3)</f>
        <v>12</v>
      </c>
      <c r="F125" s="22"/>
      <c r="G125" s="22">
        <f t="shared" si="3"/>
        <v>0</v>
      </c>
      <c r="H125" s="28" t="str">
        <f>+INDEX(Tabelle1[[Type]:[Basic equipment]],MATCH(Tabelle356[[#This Row],[Equipment]],Tabelle1[Item],0),6)</f>
        <v>-</v>
      </c>
      <c r="I125" s="25"/>
    </row>
    <row r="126" spans="1:9" s="12" customFormat="1" ht="12.5">
      <c r="A126" s="23" t="s">
        <v>339</v>
      </c>
      <c r="B126" s="23" t="s">
        <v>321</v>
      </c>
      <c r="C126" s="24" t="str">
        <f>+INDEX(Tabelle1[[Type]:[Caps]],MATCH(Tabelle356[[#This Row],[Equipment]],Tabelle1[Item],0),1)</f>
        <v>Melee</v>
      </c>
      <c r="D126" s="24" t="s">
        <v>14</v>
      </c>
      <c r="E126" s="21">
        <f>+INDEX(Tabelle1[[Type]:[Caps]],MATCH(Tabelle356[[#This Row],[Equipment]],Tabelle1[Item],0),3)</f>
        <v>12</v>
      </c>
      <c r="F126" s="22"/>
      <c r="G126" s="22">
        <f t="shared" si="3"/>
        <v>0</v>
      </c>
      <c r="H126" s="28" t="str">
        <f>+INDEX(Tabelle1[[Type]:[Basic equipment]],MATCH(Tabelle356[[#This Row],[Equipment]],Tabelle1[Item],0),6)</f>
        <v>-</v>
      </c>
      <c r="I126" s="25"/>
    </row>
    <row r="127" spans="1:9" s="12" customFormat="1" ht="12.5">
      <c r="A127" s="23" t="s">
        <v>339</v>
      </c>
      <c r="B127" s="23" t="s">
        <v>321</v>
      </c>
      <c r="C127" s="24" t="str">
        <f>+INDEX(Tabelle1[[Type]:[Caps]],MATCH(Tabelle356[[#This Row],[Equipment]],Tabelle1[Item],0),1)</f>
        <v>Rifle</v>
      </c>
      <c r="D127" s="24" t="s">
        <v>335</v>
      </c>
      <c r="E127" s="21">
        <f>+INDEX(Tabelle1[[Type]:[Caps]],MATCH(Tabelle356[[#This Row],[Equipment]],Tabelle1[Item],0),3)</f>
        <v>11</v>
      </c>
      <c r="F127" s="22"/>
      <c r="G127" s="22">
        <f t="shared" si="3"/>
        <v>0</v>
      </c>
      <c r="H127" s="28" t="str">
        <f>+INDEX(Tabelle1[[Type]:[Basic equipment]],MATCH(Tabelle356[[#This Row],[Equipment]],Tabelle1[Item],0),6)</f>
        <v>-</v>
      </c>
      <c r="I127" s="25"/>
    </row>
    <row r="128" spans="1:9" s="12" customFormat="1" ht="12.5">
      <c r="A128" s="23" t="s">
        <v>339</v>
      </c>
      <c r="B128" s="23" t="s">
        <v>321</v>
      </c>
      <c r="C128" s="24" t="str">
        <f>+INDEX(Tabelle1[[Type]:[Caps]],MATCH(Tabelle356[[#This Row],[Equipment]],Tabelle1[Item],0),1)</f>
        <v>Rifle</v>
      </c>
      <c r="D128" s="24" t="s">
        <v>300</v>
      </c>
      <c r="E128" s="21">
        <f>+INDEX(Tabelle1[[Type]:[Caps]],MATCH(Tabelle356[[#This Row],[Equipment]],Tabelle1[Item],0),3)</f>
        <v>10</v>
      </c>
      <c r="F128" s="22"/>
      <c r="G128" s="22">
        <f t="shared" si="3"/>
        <v>0</v>
      </c>
      <c r="H128" s="28" t="str">
        <f>+INDEX(Tabelle1[[Type]:[Basic equipment]],MATCH(Tabelle356[[#This Row],[Equipment]],Tabelle1[Item],0),6)</f>
        <v>-</v>
      </c>
      <c r="I128" s="25"/>
    </row>
    <row r="129" spans="1:9" s="12" customFormat="1" ht="12.5">
      <c r="A129" s="23" t="s">
        <v>339</v>
      </c>
      <c r="B129" s="23" t="s">
        <v>321</v>
      </c>
      <c r="C129" s="24" t="str">
        <f>+INDEX(Tabelle1[[Type]:[Caps]],MATCH(Tabelle356[[#This Row],[Equipment]],Tabelle1[Item],0),1)</f>
        <v>Rifle</v>
      </c>
      <c r="D129" s="24" t="s">
        <v>2</v>
      </c>
      <c r="E129" s="21">
        <f>+INDEX(Tabelle1[[Type]:[Caps]],MATCH(Tabelle356[[#This Row],[Equipment]],Tabelle1[Item],0),3)</f>
        <v>10</v>
      </c>
      <c r="F129" s="22"/>
      <c r="G129" s="22">
        <f t="shared" si="3"/>
        <v>0</v>
      </c>
      <c r="H129" s="28" t="str">
        <f>+INDEX(Tabelle1[[Type]:[Basic equipment]],MATCH(Tabelle356[[#This Row],[Equipment]],Tabelle1[Item],0),6)</f>
        <v>-</v>
      </c>
      <c r="I129" s="25"/>
    </row>
    <row r="130" spans="1:9" s="12" customFormat="1" ht="12.5">
      <c r="A130" s="23" t="s">
        <v>339</v>
      </c>
      <c r="B130" s="23" t="s">
        <v>321</v>
      </c>
      <c r="C130" s="24" t="str">
        <f>+INDEX(Tabelle1[[Type]:[Caps]],MATCH(Tabelle356[[#This Row],[Equipment]],Tabelle1[Item],0),1)</f>
        <v>Melee</v>
      </c>
      <c r="D130" s="24" t="s">
        <v>17</v>
      </c>
      <c r="E130" s="21">
        <f>+INDEX(Tabelle1[[Type]:[Caps]],MATCH(Tabelle356[[#This Row],[Equipment]],Tabelle1[Item],0),3)</f>
        <v>8</v>
      </c>
      <c r="F130" s="22"/>
      <c r="G130" s="22">
        <f t="shared" si="3"/>
        <v>0</v>
      </c>
      <c r="H130" s="28" t="str">
        <f>+INDEX(Tabelle1[[Type]:[Basic equipment]],MATCH(Tabelle356[[#This Row],[Equipment]],Tabelle1[Item],0),6)</f>
        <v>-</v>
      </c>
      <c r="I130" s="25"/>
    </row>
    <row r="131" spans="1:9" s="12" customFormat="1" ht="12.5">
      <c r="A131" s="23" t="s">
        <v>339</v>
      </c>
      <c r="B131" s="23" t="s">
        <v>321</v>
      </c>
      <c r="C131" s="24" t="str">
        <f>+INDEX(Tabelle1[[Type]:[Caps]],MATCH(Tabelle356[[#This Row],[Equipment]],Tabelle1[Item],0),1)</f>
        <v>Rifle</v>
      </c>
      <c r="D131" s="24" t="s">
        <v>20</v>
      </c>
      <c r="E131" s="21">
        <f>+INDEX(Tabelle1[[Type]:[Caps]],MATCH(Tabelle356[[#This Row],[Equipment]],Tabelle1[Item],0),3)</f>
        <v>8</v>
      </c>
      <c r="F131" s="22"/>
      <c r="G131" s="22">
        <f t="shared" si="3"/>
        <v>0</v>
      </c>
      <c r="H131" s="28" t="str">
        <f>+INDEX(Tabelle1[[Type]:[Basic equipment]],MATCH(Tabelle356[[#This Row],[Equipment]],Tabelle1[Item],0),6)</f>
        <v>-</v>
      </c>
      <c r="I131" s="25"/>
    </row>
    <row r="132" spans="1:9" s="12" customFormat="1" ht="12.5">
      <c r="A132" s="23" t="s">
        <v>339</v>
      </c>
      <c r="B132" s="23" t="s">
        <v>321</v>
      </c>
      <c r="C132" s="24" t="str">
        <f>+INDEX(Tabelle1[[Type]:[Caps]],MATCH(Tabelle356[[#This Row],[Equipment]],Tabelle1[Item],0),1)</f>
        <v>Melee</v>
      </c>
      <c r="D132" s="24" t="s">
        <v>81</v>
      </c>
      <c r="E132" s="21">
        <f>+INDEX(Tabelle1[[Type]:[Caps]],MATCH(Tabelle356[[#This Row],[Equipment]],Tabelle1[Item],0),3)</f>
        <v>6</v>
      </c>
      <c r="F132" s="22"/>
      <c r="G132" s="22">
        <f t="shared" si="3"/>
        <v>0</v>
      </c>
      <c r="H132" s="28" t="str">
        <f>+INDEX(Tabelle1[[Type]:[Basic equipment]],MATCH(Tabelle356[[#This Row],[Equipment]],Tabelle1[Item],0),6)</f>
        <v>-</v>
      </c>
      <c r="I132" s="25"/>
    </row>
    <row r="133" spans="1:9" s="12" customFormat="1" ht="12.5">
      <c r="A133" s="23" t="s">
        <v>339</v>
      </c>
      <c r="B133" s="23" t="s">
        <v>321</v>
      </c>
      <c r="C133" s="24" t="str">
        <f>+INDEX(Tabelle1[[Type]:[Caps]],MATCH(Tabelle356[[#This Row],[Equipment]],Tabelle1[Item],0),1)</f>
        <v>Pistol</v>
      </c>
      <c r="D133" s="24" t="s">
        <v>34</v>
      </c>
      <c r="E133" s="21">
        <f>+INDEX(Tabelle1[[Type]:[Caps]],MATCH(Tabelle356[[#This Row],[Equipment]],Tabelle1[Item],0),3)</f>
        <v>6</v>
      </c>
      <c r="F133" s="22"/>
      <c r="G133" s="22">
        <f t="shared" si="3"/>
        <v>0</v>
      </c>
      <c r="H133" s="28" t="str">
        <f>+INDEX(Tabelle1[[Type]:[Basic equipment]],MATCH(Tabelle356[[#This Row],[Equipment]],Tabelle1[Item],0),6)</f>
        <v>-</v>
      </c>
      <c r="I133" s="25"/>
    </row>
    <row r="134" spans="1:9" s="12" customFormat="1" ht="12.5">
      <c r="A134" s="23" t="s">
        <v>339</v>
      </c>
      <c r="B134" s="23" t="s">
        <v>321</v>
      </c>
      <c r="C134" s="24" t="str">
        <f>+INDEX(Tabelle1[[Type]:[Caps]],MATCH(Tabelle356[[#This Row],[Equipment]],Tabelle1[Item],0),1)</f>
        <v>Thrown Weapon</v>
      </c>
      <c r="D134" s="24" t="s">
        <v>90</v>
      </c>
      <c r="E134" s="21">
        <f>+INDEX(Tabelle1[[Type]:[Caps]],MATCH(Tabelle356[[#This Row],[Equipment]],Tabelle1[Item],0),3)</f>
        <v>6</v>
      </c>
      <c r="F134" s="22"/>
      <c r="G134" s="22">
        <f t="shared" si="3"/>
        <v>0</v>
      </c>
      <c r="H134" s="28" t="str">
        <f>+INDEX(Tabelle1[[Type]:[Basic equipment]],MATCH(Tabelle356[[#This Row],[Equipment]],Tabelle1[Item],0),6)</f>
        <v>-</v>
      </c>
      <c r="I134" s="25"/>
    </row>
    <row r="135" spans="1:9" s="12" customFormat="1" ht="12.5">
      <c r="A135" s="23" t="s">
        <v>339</v>
      </c>
      <c r="B135" s="23" t="s">
        <v>321</v>
      </c>
      <c r="C135" s="24" t="str">
        <f>+INDEX(Tabelle1[[Type]:[Caps]],MATCH(Tabelle356[[#This Row],[Equipment]],Tabelle1[Item],0),1)</f>
        <v>Pistol</v>
      </c>
      <c r="D135" s="24" t="s">
        <v>86</v>
      </c>
      <c r="E135" s="21">
        <f>+INDEX(Tabelle1[[Type]:[Caps]],MATCH(Tabelle356[[#This Row],[Equipment]],Tabelle1[Item],0),3)</f>
        <v>3</v>
      </c>
      <c r="F135" s="22"/>
      <c r="G135" s="22">
        <f t="shared" si="3"/>
        <v>0</v>
      </c>
      <c r="H135" s="28" t="str">
        <f>+INDEX(Tabelle1[[Type]:[Basic equipment]],MATCH(Tabelle356[[#This Row],[Equipment]],Tabelle1[Item],0),6)</f>
        <v>-</v>
      </c>
      <c r="I135" s="25"/>
    </row>
    <row r="136" spans="1:9" s="12" customFormat="1" ht="12.5">
      <c r="A136" s="23" t="s">
        <v>339</v>
      </c>
      <c r="B136" s="23" t="s">
        <v>321</v>
      </c>
      <c r="C136" s="24" t="str">
        <f>+INDEX(Tabelle1[[Type]:[Caps]],MATCH(Tabelle356[[#This Row],[Equipment]],Tabelle1[Item],0),1)</f>
        <v>Melee</v>
      </c>
      <c r="D136" s="24" t="s">
        <v>69</v>
      </c>
      <c r="E136" s="21">
        <f>+INDEX(Tabelle1[[Type]:[Caps]],MATCH(Tabelle356[[#This Row],[Equipment]],Tabelle1[Item],0),3)</f>
        <v>2</v>
      </c>
      <c r="F136" s="22"/>
      <c r="G136" s="22">
        <f t="shared" ref="G136:G167" si="4">+F136*E136</f>
        <v>0</v>
      </c>
      <c r="H136" s="28" t="str">
        <f>+INDEX(Tabelle1[[Type]:[Basic equipment]],MATCH(Tabelle356[[#This Row],[Equipment]],Tabelle1[Item],0),6)</f>
        <v>-</v>
      </c>
      <c r="I136" s="25"/>
    </row>
    <row r="137" spans="1:9" s="12" customFormat="1" ht="12.5">
      <c r="A137" s="23" t="s">
        <v>339</v>
      </c>
      <c r="B137" s="23" t="s">
        <v>321</v>
      </c>
      <c r="C137" s="24" t="str">
        <f>+INDEX(Tabelle1[[Type]:[Caps]],MATCH(Tabelle356[[#This Row],[Equipment]],Tabelle1[Item],0),1)</f>
        <v>Melee</v>
      </c>
      <c r="D137" s="24" t="s">
        <v>13</v>
      </c>
      <c r="E137" s="21">
        <f>+INDEX(Tabelle1[[Type]:[Caps]],MATCH(Tabelle356[[#This Row],[Equipment]],Tabelle1[Item],0),3)</f>
        <v>2</v>
      </c>
      <c r="F137" s="22"/>
      <c r="G137" s="22">
        <f t="shared" si="4"/>
        <v>0</v>
      </c>
      <c r="H137" s="28" t="str">
        <f>+INDEX(Tabelle1[[Type]:[Basic equipment]],MATCH(Tabelle356[[#This Row],[Equipment]],Tabelle1[Item],0),6)</f>
        <v>-</v>
      </c>
      <c r="I137" s="25"/>
    </row>
    <row r="138" spans="1:9" s="12" customFormat="1" ht="12.5">
      <c r="A138" s="23" t="s">
        <v>339</v>
      </c>
      <c r="B138" s="23" t="s">
        <v>321</v>
      </c>
      <c r="C138" s="24" t="str">
        <f>+INDEX(Tabelle1[[Type]:[Caps]],MATCH(Tabelle356[[#This Row],[Equipment]],Tabelle1[Item],0),1)</f>
        <v>Melee</v>
      </c>
      <c r="D138" s="24" t="s">
        <v>381</v>
      </c>
      <c r="E138" s="21">
        <f>+INDEX(Tabelle1[[Type]:[Caps]],MATCH(Tabelle356[[#This Row],[Equipment]],Tabelle1[Item],0),3)</f>
        <v>2</v>
      </c>
      <c r="F138" s="22"/>
      <c r="G138" s="22">
        <f t="shared" si="4"/>
        <v>0</v>
      </c>
      <c r="H138" s="28" t="str">
        <f>+INDEX(Tabelle1[[Type]:[Basic equipment]],MATCH(Tabelle356[[#This Row],[Equipment]],Tabelle1[Item],0),6)</f>
        <v>-</v>
      </c>
      <c r="I138" s="25"/>
    </row>
    <row r="139" spans="1:9" s="12" customFormat="1" ht="12.5">
      <c r="A139" s="23" t="s">
        <v>339</v>
      </c>
      <c r="B139" s="23" t="s">
        <v>321</v>
      </c>
      <c r="C139" s="24" t="str">
        <f>+INDEX(Tabelle1[[Type]:[Caps]],MATCH(Tabelle356[[#This Row],[Equipment]],Tabelle1[Item],0),1)</f>
        <v>Pistol</v>
      </c>
      <c r="D139" s="24" t="s">
        <v>332</v>
      </c>
      <c r="E139" s="21">
        <f>+INDEX(Tabelle1[[Type]:[Caps]],MATCH(Tabelle356[[#This Row],[Equipment]],Tabelle1[Item],0),3)</f>
        <v>2</v>
      </c>
      <c r="F139" s="22"/>
      <c r="G139" s="22">
        <f t="shared" si="4"/>
        <v>0</v>
      </c>
      <c r="H139" s="28" t="str">
        <f>+INDEX(Tabelle1[[Type]:[Basic equipment]],MATCH(Tabelle356[[#This Row],[Equipment]],Tabelle1[Item],0),6)</f>
        <v>-</v>
      </c>
      <c r="I139" s="25"/>
    </row>
    <row r="140" spans="1:9" s="12" customFormat="1" ht="14">
      <c r="A140" s="87" t="s">
        <v>339</v>
      </c>
      <c r="B140" s="87" t="s">
        <v>385</v>
      </c>
      <c r="C140" s="86" t="str">
        <f>+INDEX(Tabelle1[[Type]:[Caps]],MATCH(Tabelle356[[#This Row],[Equipment]],Tabelle1[Item],0),1)</f>
        <v>Unit</v>
      </c>
      <c r="D140" s="86" t="s">
        <v>385</v>
      </c>
      <c r="E140" s="88">
        <f>+INDEX(Tabelle1[[Type]:[Caps]],MATCH(Tabelle356[[#This Row],[Equipment]],Tabelle1[Item],0),3)</f>
        <v>59</v>
      </c>
      <c r="F140" s="88"/>
      <c r="G140" s="88">
        <f t="shared" si="4"/>
        <v>0</v>
      </c>
      <c r="H140" s="86" t="str">
        <f>+INDEX(Tabelle1[[Type]:[Basic equipment]],MATCH(Tabelle356[[#This Row],[Equipment]],Tabelle1[Item],0),6)</f>
        <v>-</v>
      </c>
      <c r="I140" s="25"/>
    </row>
    <row r="141" spans="1:9" s="12" customFormat="1" ht="12.5">
      <c r="A141" s="23" t="s">
        <v>339</v>
      </c>
      <c r="B141" s="23" t="s">
        <v>385</v>
      </c>
      <c r="C141" s="24" t="str">
        <f>+INDEX(Tabelle1[[Type]:[Caps]],MATCH(Tabelle356[[#This Row],[Equipment]],Tabelle1[Item],0),1)</f>
        <v>Heroic</v>
      </c>
      <c r="D141" s="24" t="s">
        <v>1</v>
      </c>
      <c r="E141" s="21">
        <f>+INDEX(Tabelle1[[Type]:[Caps]],MATCH(Tabelle356[[#This Row],[Equipment]],Tabelle1[Item],0),3)</f>
        <v>60</v>
      </c>
      <c r="F141" s="22"/>
      <c r="G141" s="22">
        <f t="shared" si="4"/>
        <v>0</v>
      </c>
      <c r="H141" s="28" t="str">
        <f>+INDEX(Tabelle1[[Type]:[Basic equipment]],MATCH(Tabelle356[[#This Row],[Equipment]],Tabelle1[Item],0),6)</f>
        <v>-</v>
      </c>
      <c r="I141" s="25"/>
    </row>
    <row r="142" spans="1:9" s="12" customFormat="1" ht="12.5">
      <c r="A142" s="23" t="s">
        <v>339</v>
      </c>
      <c r="B142" s="23" t="s">
        <v>385</v>
      </c>
      <c r="C142" s="24" t="str">
        <f>+INDEX(Tabelle1[[Type]:[Caps]],MATCH(Tabelle356[[#This Row],[Equipment]],Tabelle1[Item],0),1)</f>
        <v>Heavy Weapon</v>
      </c>
      <c r="D142" s="24" t="s">
        <v>25</v>
      </c>
      <c r="E142" s="21">
        <f>+INDEX(Tabelle1[[Type]:[Caps]],MATCH(Tabelle356[[#This Row],[Equipment]],Tabelle1[Item],0),3)</f>
        <v>23</v>
      </c>
      <c r="F142" s="22"/>
      <c r="G142" s="22">
        <f t="shared" si="4"/>
        <v>0</v>
      </c>
      <c r="H142" s="28" t="str">
        <f>+INDEX(Tabelle1[[Type]:[Basic equipment]],MATCH(Tabelle356[[#This Row],[Equipment]],Tabelle1[Item],0),6)</f>
        <v>-</v>
      </c>
      <c r="I142" s="25"/>
    </row>
    <row r="143" spans="1:9" s="12" customFormat="1" ht="12.5">
      <c r="A143" s="23" t="s">
        <v>339</v>
      </c>
      <c r="B143" s="23" t="s">
        <v>385</v>
      </c>
      <c r="C143" s="24" t="str">
        <f>+INDEX(Tabelle1[[Type]:[Caps]],MATCH(Tabelle356[[#This Row],[Equipment]],Tabelle1[Item],0),1)</f>
        <v>Rifle</v>
      </c>
      <c r="D143" s="24" t="s">
        <v>54</v>
      </c>
      <c r="E143" s="21">
        <f>+INDEX(Tabelle1[[Type]:[Caps]],MATCH(Tabelle356[[#This Row],[Equipment]],Tabelle1[Item],0),3)</f>
        <v>20</v>
      </c>
      <c r="F143" s="22"/>
      <c r="G143" s="22">
        <f t="shared" si="4"/>
        <v>0</v>
      </c>
      <c r="H143" s="28" t="str">
        <f>+INDEX(Tabelle1[[Type]:[Basic equipment]],MATCH(Tabelle356[[#This Row],[Equipment]],Tabelle1[Item],0),6)</f>
        <v>-</v>
      </c>
      <c r="I143" s="25"/>
    </row>
    <row r="144" spans="1:9" s="12" customFormat="1" ht="12.5">
      <c r="A144" s="23" t="s">
        <v>339</v>
      </c>
      <c r="B144" s="23" t="s">
        <v>385</v>
      </c>
      <c r="C144" s="24" t="str">
        <f>+INDEX(Tabelle1[[Type]:[Caps]],MATCH(Tabelle356[[#This Row],[Equipment]],Tabelle1[Item],0),1)</f>
        <v>Rifle</v>
      </c>
      <c r="D144" s="24" t="s">
        <v>302</v>
      </c>
      <c r="E144" s="21">
        <f>+INDEX(Tabelle1[[Type]:[Caps]],MATCH(Tabelle356[[#This Row],[Equipment]],Tabelle1[Item],0),3)</f>
        <v>17</v>
      </c>
      <c r="F144" s="22"/>
      <c r="G144" s="22">
        <f t="shared" si="4"/>
        <v>0</v>
      </c>
      <c r="H144" s="28" t="str">
        <f>+INDEX(Tabelle1[[Type]:[Basic equipment]],MATCH(Tabelle356[[#This Row],[Equipment]],Tabelle1[Item],0),6)</f>
        <v>-</v>
      </c>
      <c r="I144" s="25"/>
    </row>
    <row r="145" spans="1:9" s="12" customFormat="1" ht="12.5">
      <c r="A145" s="23" t="s">
        <v>339</v>
      </c>
      <c r="B145" s="23" t="s">
        <v>385</v>
      </c>
      <c r="C145" s="24" t="str">
        <f>+INDEX(Tabelle1[[Type]:[Caps]],MATCH(Tabelle356[[#This Row],[Equipment]],Tabelle1[Item],0),1)</f>
        <v>Heavy Weapon</v>
      </c>
      <c r="D145" s="24" t="s">
        <v>334</v>
      </c>
      <c r="E145" s="21">
        <f>+INDEX(Tabelle1[[Type]:[Caps]],MATCH(Tabelle356[[#This Row],[Equipment]],Tabelle1[Item],0),3)</f>
        <v>14</v>
      </c>
      <c r="F145" s="22"/>
      <c r="G145" s="22">
        <f t="shared" si="4"/>
        <v>0</v>
      </c>
      <c r="H145" s="28" t="str">
        <f>+INDEX(Tabelle1[[Type]:[Basic equipment]],MATCH(Tabelle356[[#This Row],[Equipment]],Tabelle1[Item],0),6)</f>
        <v>-</v>
      </c>
      <c r="I145" s="25"/>
    </row>
    <row r="146" spans="1:9" s="12" customFormat="1" ht="12.5">
      <c r="A146" s="23" t="s">
        <v>339</v>
      </c>
      <c r="B146" s="23" t="s">
        <v>385</v>
      </c>
      <c r="C146" s="24" t="str">
        <f>+INDEX(Tabelle1[[Type]:[Caps]],MATCH(Tabelle356[[#This Row],[Equipment]],Tabelle1[Item],0),1)</f>
        <v>Rifle</v>
      </c>
      <c r="D146" s="24" t="s">
        <v>67</v>
      </c>
      <c r="E146" s="21">
        <f>+INDEX(Tabelle1[[Type]:[Caps]],MATCH(Tabelle356[[#This Row],[Equipment]],Tabelle1[Item],0),3)</f>
        <v>14</v>
      </c>
      <c r="F146" s="22"/>
      <c r="G146" s="22">
        <f t="shared" si="4"/>
        <v>0</v>
      </c>
      <c r="H146" s="28" t="str">
        <f>+INDEX(Tabelle1[[Type]:[Basic equipment]],MATCH(Tabelle356[[#This Row],[Equipment]],Tabelle1[Item],0),6)</f>
        <v>-</v>
      </c>
      <c r="I146" s="25"/>
    </row>
    <row r="147" spans="1:9" s="12" customFormat="1" ht="12.5">
      <c r="A147" s="23" t="s">
        <v>339</v>
      </c>
      <c r="B147" s="23" t="s">
        <v>385</v>
      </c>
      <c r="C147" s="24" t="str">
        <f>+INDEX(Tabelle1[[Type]:[Caps]],MATCH(Tabelle356[[#This Row],[Equipment]],Tabelle1[Item],0),1)</f>
        <v>Melee</v>
      </c>
      <c r="D147" s="24" t="s">
        <v>19</v>
      </c>
      <c r="E147" s="21">
        <f>+INDEX(Tabelle1[[Type]:[Caps]],MATCH(Tabelle356[[#This Row],[Equipment]],Tabelle1[Item],0),3)</f>
        <v>12</v>
      </c>
      <c r="F147" s="22"/>
      <c r="G147" s="22">
        <f t="shared" si="4"/>
        <v>0</v>
      </c>
      <c r="H147" s="28" t="str">
        <f>+INDEX(Tabelle1[[Type]:[Basic equipment]],MATCH(Tabelle356[[#This Row],[Equipment]],Tabelle1[Item],0),6)</f>
        <v>-</v>
      </c>
      <c r="I147" s="25"/>
    </row>
    <row r="148" spans="1:9" s="12" customFormat="1" ht="12.5">
      <c r="A148" s="23" t="s">
        <v>339</v>
      </c>
      <c r="B148" s="23" t="s">
        <v>385</v>
      </c>
      <c r="C148" s="24" t="str">
        <f>+INDEX(Tabelle1[[Type]:[Caps]],MATCH(Tabelle356[[#This Row],[Equipment]],Tabelle1[Item],0),1)</f>
        <v>Melee</v>
      </c>
      <c r="D148" s="24" t="s">
        <v>14</v>
      </c>
      <c r="E148" s="21">
        <f>+INDEX(Tabelle1[[Type]:[Caps]],MATCH(Tabelle356[[#This Row],[Equipment]],Tabelle1[Item],0),3)</f>
        <v>12</v>
      </c>
      <c r="F148" s="22"/>
      <c r="G148" s="22">
        <f t="shared" si="4"/>
        <v>0</v>
      </c>
      <c r="H148" s="28" t="str">
        <f>+INDEX(Tabelle1[[Type]:[Basic equipment]],MATCH(Tabelle356[[#This Row],[Equipment]],Tabelle1[Item],0),6)</f>
        <v>-</v>
      </c>
      <c r="I148" s="25"/>
    </row>
    <row r="149" spans="1:9" s="12" customFormat="1" ht="12.5">
      <c r="A149" s="23" t="s">
        <v>339</v>
      </c>
      <c r="B149" s="23" t="s">
        <v>385</v>
      </c>
      <c r="C149" s="24" t="str">
        <f>+INDEX(Tabelle1[[Type]:[Caps]],MATCH(Tabelle356[[#This Row],[Equipment]],Tabelle1[Item],0),1)</f>
        <v>Rifle</v>
      </c>
      <c r="D149" s="24" t="s">
        <v>335</v>
      </c>
      <c r="E149" s="21">
        <f>+INDEX(Tabelle1[[Type]:[Caps]],MATCH(Tabelle356[[#This Row],[Equipment]],Tabelle1[Item],0),3)</f>
        <v>11</v>
      </c>
      <c r="F149" s="22"/>
      <c r="G149" s="22">
        <f t="shared" si="4"/>
        <v>0</v>
      </c>
      <c r="H149" s="28" t="str">
        <f>+INDEX(Tabelle1[[Type]:[Basic equipment]],MATCH(Tabelle356[[#This Row],[Equipment]],Tabelle1[Item],0),6)</f>
        <v>-</v>
      </c>
      <c r="I149" s="25"/>
    </row>
    <row r="150" spans="1:9" s="12" customFormat="1" ht="12.5">
      <c r="A150" s="23" t="s">
        <v>339</v>
      </c>
      <c r="B150" s="23" t="s">
        <v>385</v>
      </c>
      <c r="C150" s="24" t="str">
        <f>+INDEX(Tabelle1[[Type]:[Caps]],MATCH(Tabelle356[[#This Row],[Equipment]],Tabelle1[Item],0),1)</f>
        <v>Rifle</v>
      </c>
      <c r="D150" s="24" t="s">
        <v>300</v>
      </c>
      <c r="E150" s="21">
        <f>+INDEX(Tabelle1[[Type]:[Caps]],MATCH(Tabelle356[[#This Row],[Equipment]],Tabelle1[Item],0),3)</f>
        <v>10</v>
      </c>
      <c r="F150" s="22"/>
      <c r="G150" s="22">
        <f t="shared" si="4"/>
        <v>0</v>
      </c>
      <c r="H150" s="28" t="str">
        <f>+INDEX(Tabelle1[[Type]:[Basic equipment]],MATCH(Tabelle356[[#This Row],[Equipment]],Tabelle1[Item],0),6)</f>
        <v>-</v>
      </c>
      <c r="I150" s="25"/>
    </row>
    <row r="151" spans="1:9" s="12" customFormat="1" ht="12.5">
      <c r="A151" s="23" t="s">
        <v>339</v>
      </c>
      <c r="B151" s="23" t="s">
        <v>385</v>
      </c>
      <c r="C151" s="24" t="str">
        <f>+INDEX(Tabelle1[[Type]:[Caps]],MATCH(Tabelle356[[#This Row],[Equipment]],Tabelle1[Item],0),1)</f>
        <v>Rifle</v>
      </c>
      <c r="D151" s="24" t="s">
        <v>2</v>
      </c>
      <c r="E151" s="21">
        <f>+INDEX(Tabelle1[[Type]:[Caps]],MATCH(Tabelle356[[#This Row],[Equipment]],Tabelle1[Item],0),3)</f>
        <v>10</v>
      </c>
      <c r="F151" s="22"/>
      <c r="G151" s="22">
        <f t="shared" si="4"/>
        <v>0</v>
      </c>
      <c r="H151" s="28" t="str">
        <f>+INDEX(Tabelle1[[Type]:[Basic equipment]],MATCH(Tabelle356[[#This Row],[Equipment]],Tabelle1[Item],0),6)</f>
        <v>-</v>
      </c>
      <c r="I151" s="25"/>
    </row>
    <row r="152" spans="1:9" s="12" customFormat="1" ht="12.5">
      <c r="A152" s="23" t="s">
        <v>339</v>
      </c>
      <c r="B152" s="23" t="s">
        <v>385</v>
      </c>
      <c r="C152" s="24" t="str">
        <f>+INDEX(Tabelle1[[Type]:[Caps]],MATCH(Tabelle356[[#This Row],[Equipment]],Tabelle1[Item],0),1)</f>
        <v>Melee</v>
      </c>
      <c r="D152" s="24" t="s">
        <v>17</v>
      </c>
      <c r="E152" s="21">
        <f>+INDEX(Tabelle1[[Type]:[Caps]],MATCH(Tabelle356[[#This Row],[Equipment]],Tabelle1[Item],0),3)</f>
        <v>8</v>
      </c>
      <c r="F152" s="22"/>
      <c r="G152" s="22">
        <f t="shared" si="4"/>
        <v>0</v>
      </c>
      <c r="H152" s="28" t="str">
        <f>+INDEX(Tabelle1[[Type]:[Basic equipment]],MATCH(Tabelle356[[#This Row],[Equipment]],Tabelle1[Item],0),6)</f>
        <v>-</v>
      </c>
      <c r="I152" s="25"/>
    </row>
    <row r="153" spans="1:9" s="12" customFormat="1" ht="12.5">
      <c r="A153" s="23" t="s">
        <v>339</v>
      </c>
      <c r="B153" s="23" t="s">
        <v>385</v>
      </c>
      <c r="C153" s="24" t="str">
        <f>+INDEX(Tabelle1[[Type]:[Caps]],MATCH(Tabelle356[[#This Row],[Equipment]],Tabelle1[Item],0),1)</f>
        <v>Rifle</v>
      </c>
      <c r="D153" s="24" t="s">
        <v>20</v>
      </c>
      <c r="E153" s="21">
        <f>+INDEX(Tabelle1[[Type]:[Caps]],MATCH(Tabelle356[[#This Row],[Equipment]],Tabelle1[Item],0),3)</f>
        <v>8</v>
      </c>
      <c r="F153" s="22"/>
      <c r="G153" s="22">
        <f t="shared" si="4"/>
        <v>0</v>
      </c>
      <c r="H153" s="28" t="str">
        <f>+INDEX(Tabelle1[[Type]:[Basic equipment]],MATCH(Tabelle356[[#This Row],[Equipment]],Tabelle1[Item],0),6)</f>
        <v>-</v>
      </c>
      <c r="I153" s="25"/>
    </row>
    <row r="154" spans="1:9" s="12" customFormat="1" ht="12.5">
      <c r="A154" s="23" t="s">
        <v>339</v>
      </c>
      <c r="B154" s="23" t="s">
        <v>385</v>
      </c>
      <c r="C154" s="24" t="str">
        <f>+INDEX(Tabelle1[[Type]:[Caps]],MATCH(Tabelle356[[#This Row],[Equipment]],Tabelle1[Item],0),1)</f>
        <v>Melee</v>
      </c>
      <c r="D154" s="24" t="s">
        <v>81</v>
      </c>
      <c r="E154" s="21">
        <f>+INDEX(Tabelle1[[Type]:[Caps]],MATCH(Tabelle356[[#This Row],[Equipment]],Tabelle1[Item],0),3)</f>
        <v>6</v>
      </c>
      <c r="F154" s="22"/>
      <c r="G154" s="22">
        <f t="shared" si="4"/>
        <v>0</v>
      </c>
      <c r="H154" s="28" t="str">
        <f>+INDEX(Tabelle1[[Type]:[Basic equipment]],MATCH(Tabelle356[[#This Row],[Equipment]],Tabelle1[Item],0),6)</f>
        <v>-</v>
      </c>
      <c r="I154" s="25"/>
    </row>
    <row r="155" spans="1:9" s="12" customFormat="1" ht="12.5">
      <c r="A155" s="23" t="s">
        <v>339</v>
      </c>
      <c r="B155" s="23" t="s">
        <v>385</v>
      </c>
      <c r="C155" s="24" t="str">
        <f>+INDEX(Tabelle1[[Type]:[Caps]],MATCH(Tabelle356[[#This Row],[Equipment]],Tabelle1[Item],0),1)</f>
        <v>Pistol</v>
      </c>
      <c r="D155" s="24" t="s">
        <v>34</v>
      </c>
      <c r="E155" s="21">
        <f>+INDEX(Tabelle1[[Type]:[Caps]],MATCH(Tabelle356[[#This Row],[Equipment]],Tabelle1[Item],0),3)</f>
        <v>6</v>
      </c>
      <c r="F155" s="22"/>
      <c r="G155" s="22">
        <f t="shared" si="4"/>
        <v>0</v>
      </c>
      <c r="H155" s="28" t="str">
        <f>+INDEX(Tabelle1[[Type]:[Basic equipment]],MATCH(Tabelle356[[#This Row],[Equipment]],Tabelle1[Item],0),6)</f>
        <v>-</v>
      </c>
      <c r="I155" s="25"/>
    </row>
    <row r="156" spans="1:9" s="12" customFormat="1" ht="12.5">
      <c r="A156" s="23" t="s">
        <v>339</v>
      </c>
      <c r="B156" s="23" t="s">
        <v>385</v>
      </c>
      <c r="C156" s="24" t="str">
        <f>+INDEX(Tabelle1[[Type]:[Caps]],MATCH(Tabelle356[[#This Row],[Equipment]],Tabelle1[Item],0),1)</f>
        <v>Thrown Weapon</v>
      </c>
      <c r="D156" s="24" t="s">
        <v>90</v>
      </c>
      <c r="E156" s="21">
        <f>+INDEX(Tabelle1[[Type]:[Caps]],MATCH(Tabelle356[[#This Row],[Equipment]],Tabelle1[Item],0),3)</f>
        <v>6</v>
      </c>
      <c r="F156" s="22"/>
      <c r="G156" s="22">
        <f t="shared" si="4"/>
        <v>0</v>
      </c>
      <c r="H156" s="28" t="str">
        <f>+INDEX(Tabelle1[[Type]:[Basic equipment]],MATCH(Tabelle356[[#This Row],[Equipment]],Tabelle1[Item],0),6)</f>
        <v>-</v>
      </c>
      <c r="I156" s="25"/>
    </row>
    <row r="157" spans="1:9" s="12" customFormat="1" ht="12.5">
      <c r="A157" s="23" t="s">
        <v>339</v>
      </c>
      <c r="B157" s="23" t="s">
        <v>385</v>
      </c>
      <c r="C157" s="24" t="str">
        <f>+INDEX(Tabelle1[[Type]:[Caps]],MATCH(Tabelle356[[#This Row],[Equipment]],Tabelle1[Item],0),1)</f>
        <v>Pistol</v>
      </c>
      <c r="D157" s="24" t="s">
        <v>86</v>
      </c>
      <c r="E157" s="21">
        <f>+INDEX(Tabelle1[[Type]:[Caps]],MATCH(Tabelle356[[#This Row],[Equipment]],Tabelle1[Item],0),3)</f>
        <v>3</v>
      </c>
      <c r="F157" s="22"/>
      <c r="G157" s="22">
        <f t="shared" si="4"/>
        <v>0</v>
      </c>
      <c r="H157" s="28" t="str">
        <f>+INDEX(Tabelle1[[Type]:[Basic equipment]],MATCH(Tabelle356[[#This Row],[Equipment]],Tabelle1[Item],0),6)</f>
        <v>-</v>
      </c>
      <c r="I157" s="25"/>
    </row>
    <row r="158" spans="1:9" s="12" customFormat="1" ht="12.5">
      <c r="A158" s="23" t="s">
        <v>339</v>
      </c>
      <c r="B158" s="23" t="s">
        <v>385</v>
      </c>
      <c r="C158" s="24" t="str">
        <f>+INDEX(Tabelle1[[Type]:[Caps]],MATCH(Tabelle356[[#This Row],[Equipment]],Tabelle1[Item],0),1)</f>
        <v>Melee</v>
      </c>
      <c r="D158" s="24" t="s">
        <v>69</v>
      </c>
      <c r="E158" s="21">
        <f>+INDEX(Tabelle1[[Type]:[Caps]],MATCH(Tabelle356[[#This Row],[Equipment]],Tabelle1[Item],0),3)</f>
        <v>2</v>
      </c>
      <c r="F158" s="22"/>
      <c r="G158" s="22">
        <f t="shared" si="4"/>
        <v>0</v>
      </c>
      <c r="H158" s="28" t="str">
        <f>+INDEX(Tabelle1[[Type]:[Basic equipment]],MATCH(Tabelle356[[#This Row],[Equipment]],Tabelle1[Item],0),6)</f>
        <v>-</v>
      </c>
      <c r="I158" s="25"/>
    </row>
    <row r="159" spans="1:9" s="12" customFormat="1" ht="12.5">
      <c r="A159" s="23" t="s">
        <v>339</v>
      </c>
      <c r="B159" s="23" t="s">
        <v>385</v>
      </c>
      <c r="C159" s="24" t="str">
        <f>+INDEX(Tabelle1[[Type]:[Caps]],MATCH(Tabelle356[[#This Row],[Equipment]],Tabelle1[Item],0),1)</f>
        <v>Melee</v>
      </c>
      <c r="D159" s="24" t="s">
        <v>13</v>
      </c>
      <c r="E159" s="21">
        <f>+INDEX(Tabelle1[[Type]:[Caps]],MATCH(Tabelle356[[#This Row],[Equipment]],Tabelle1[Item],0),3)</f>
        <v>2</v>
      </c>
      <c r="F159" s="22"/>
      <c r="G159" s="22">
        <f t="shared" si="4"/>
        <v>0</v>
      </c>
      <c r="H159" s="28" t="str">
        <f>+INDEX(Tabelle1[[Type]:[Basic equipment]],MATCH(Tabelle356[[#This Row],[Equipment]],Tabelle1[Item],0),6)</f>
        <v>-</v>
      </c>
      <c r="I159" s="25"/>
    </row>
    <row r="160" spans="1:9" s="12" customFormat="1" ht="12.5">
      <c r="A160" s="23" t="s">
        <v>339</v>
      </c>
      <c r="B160" s="23" t="s">
        <v>385</v>
      </c>
      <c r="C160" s="24" t="str">
        <f>+INDEX(Tabelle1[[Type]:[Caps]],MATCH(Tabelle356[[#This Row],[Equipment]],Tabelle1[Item],0),1)</f>
        <v>Melee</v>
      </c>
      <c r="D160" s="24" t="s">
        <v>381</v>
      </c>
      <c r="E160" s="21">
        <f>+INDEX(Tabelle1[[Type]:[Caps]],MATCH(Tabelle356[[#This Row],[Equipment]],Tabelle1[Item],0),3)</f>
        <v>2</v>
      </c>
      <c r="F160" s="22"/>
      <c r="G160" s="22">
        <f t="shared" si="4"/>
        <v>0</v>
      </c>
      <c r="H160" s="28" t="str">
        <f>+INDEX(Tabelle1[[Type]:[Basic equipment]],MATCH(Tabelle356[[#This Row],[Equipment]],Tabelle1[Item],0),6)</f>
        <v>-</v>
      </c>
      <c r="I160" s="25"/>
    </row>
    <row r="161" spans="1:9" s="12" customFormat="1" ht="12.5">
      <c r="A161" s="23" t="s">
        <v>339</v>
      </c>
      <c r="B161" s="23" t="s">
        <v>385</v>
      </c>
      <c r="C161" s="24" t="str">
        <f>+INDEX(Tabelle1[[Type]:[Caps]],MATCH(Tabelle356[[#This Row],[Equipment]],Tabelle1[Item],0),1)</f>
        <v>Pistol</v>
      </c>
      <c r="D161" s="24" t="s">
        <v>332</v>
      </c>
      <c r="E161" s="21">
        <f>+INDEX(Tabelle1[[Type]:[Caps]],MATCH(Tabelle356[[#This Row],[Equipment]],Tabelle1[Item],0),3)</f>
        <v>2</v>
      </c>
      <c r="F161" s="22"/>
      <c r="G161" s="22">
        <f t="shared" si="4"/>
        <v>0</v>
      </c>
      <c r="H161" s="28" t="str">
        <f>+INDEX(Tabelle1[[Type]:[Basic equipment]],MATCH(Tabelle356[[#This Row],[Equipment]],Tabelle1[Item],0),6)</f>
        <v>-</v>
      </c>
      <c r="I161" s="25"/>
    </row>
    <row r="162" spans="1:9" s="12" customFormat="1" ht="14">
      <c r="A162" s="87" t="s">
        <v>339</v>
      </c>
      <c r="B162" s="87" t="s">
        <v>406</v>
      </c>
      <c r="C162" s="86" t="str">
        <f>+INDEX(Tabelle1[[Type]:[Caps]],MATCH(Tabelle356[[#This Row],[Equipment]],Tabelle1[Item],0),1)</f>
        <v>Unit</v>
      </c>
      <c r="D162" s="86" t="s">
        <v>406</v>
      </c>
      <c r="E162" s="88">
        <f>+INDEX(Tabelle1[[Type]:[Caps]],MATCH(Tabelle356[[#This Row],[Equipment]],Tabelle1[Item],0),3)</f>
        <v>88</v>
      </c>
      <c r="F162" s="88"/>
      <c r="G162" s="88">
        <f t="shared" si="4"/>
        <v>0</v>
      </c>
      <c r="H162" s="86" t="str">
        <f>+INDEX(Tabelle1[[Type]:[Basic equipment]],MATCH(Tabelle356[[#This Row],[Equipment]],Tabelle1[Item],0),6)</f>
        <v>-</v>
      </c>
      <c r="I162" s="25"/>
    </row>
    <row r="163" spans="1:9" s="12" customFormat="1" ht="12.5">
      <c r="A163" s="23" t="s">
        <v>339</v>
      </c>
      <c r="B163" s="23" t="s">
        <v>406</v>
      </c>
      <c r="C163" s="24" t="str">
        <f>+INDEX(Tabelle1[[Type]:[Caps]],MATCH(Tabelle356[[#This Row],[Equipment]],Tabelle1[Item],0),1)</f>
        <v>Heroic</v>
      </c>
      <c r="D163" s="24" t="s">
        <v>1</v>
      </c>
      <c r="E163" s="21">
        <f>+INDEX(Tabelle1[[Type]:[Caps]],MATCH(Tabelle356[[#This Row],[Equipment]],Tabelle1[Item],0),3)</f>
        <v>60</v>
      </c>
      <c r="F163" s="22"/>
      <c r="G163" s="22">
        <f t="shared" si="4"/>
        <v>0</v>
      </c>
      <c r="H163" s="28" t="str">
        <f>+INDEX(Tabelle1[[Type]:[Basic equipment]],MATCH(Tabelle356[[#This Row],[Equipment]],Tabelle1[Item],0),6)</f>
        <v>-</v>
      </c>
      <c r="I163" s="25"/>
    </row>
    <row r="164" spans="1:9" s="12" customFormat="1" ht="12.5">
      <c r="A164" s="23" t="s">
        <v>339</v>
      </c>
      <c r="B164" s="23" t="s">
        <v>406</v>
      </c>
      <c r="C164" s="24" t="str">
        <f>+INDEX(Tabelle1[[Type]:[Caps]],MATCH(Tabelle356[[#This Row],[Equipment]],Tabelle1[Item],0),1)</f>
        <v>Heavy Weapon</v>
      </c>
      <c r="D164" s="24" t="s">
        <v>25</v>
      </c>
      <c r="E164" s="21">
        <f>+INDEX(Tabelle1[[Type]:[Caps]],MATCH(Tabelle356[[#This Row],[Equipment]],Tabelle1[Item],0),3)</f>
        <v>23</v>
      </c>
      <c r="F164" s="22"/>
      <c r="G164" s="22">
        <f t="shared" si="4"/>
        <v>0</v>
      </c>
      <c r="H164" s="28" t="str">
        <f>+INDEX(Tabelle1[[Type]:[Basic equipment]],MATCH(Tabelle356[[#This Row],[Equipment]],Tabelle1[Item],0),6)</f>
        <v>-</v>
      </c>
      <c r="I164" s="25"/>
    </row>
    <row r="165" spans="1:9" s="12" customFormat="1" ht="12.5">
      <c r="A165" s="23" t="s">
        <v>339</v>
      </c>
      <c r="B165" s="23" t="s">
        <v>406</v>
      </c>
      <c r="C165" s="24" t="str">
        <f>+INDEX(Tabelle1[[Type]:[Caps]],MATCH(Tabelle356[[#This Row],[Equipment]],Tabelle1[Item],0),1)</f>
        <v>Heavy Weapon</v>
      </c>
      <c r="D165" s="24" t="s">
        <v>334</v>
      </c>
      <c r="E165" s="21">
        <f>+INDEX(Tabelle1[[Type]:[Caps]],MATCH(Tabelle356[[#This Row],[Equipment]],Tabelle1[Item],0),3)</f>
        <v>14</v>
      </c>
      <c r="F165" s="22"/>
      <c r="G165" s="22">
        <f t="shared" si="4"/>
        <v>0</v>
      </c>
      <c r="H165" s="28" t="str">
        <f>+INDEX(Tabelle1[[Type]:[Basic equipment]],MATCH(Tabelle356[[#This Row],[Equipment]],Tabelle1[Item],0),6)</f>
        <v>-</v>
      </c>
      <c r="I165" s="25"/>
    </row>
    <row r="166" spans="1:9" s="12" customFormat="1" ht="12.5">
      <c r="A166" s="23" t="s">
        <v>339</v>
      </c>
      <c r="B166" s="23" t="s">
        <v>406</v>
      </c>
      <c r="C166" s="24" t="str">
        <f>+INDEX(Tabelle1[[Type]:[Caps]],MATCH(Tabelle356[[#This Row],[Equipment]],Tabelle1[Item],0),1)</f>
        <v>Melee</v>
      </c>
      <c r="D166" s="24" t="s">
        <v>19</v>
      </c>
      <c r="E166" s="21">
        <f>+INDEX(Tabelle1[[Type]:[Caps]],MATCH(Tabelle356[[#This Row],[Equipment]],Tabelle1[Item],0),3)</f>
        <v>12</v>
      </c>
      <c r="F166" s="22"/>
      <c r="G166" s="22">
        <f t="shared" si="4"/>
        <v>0</v>
      </c>
      <c r="H166" s="28" t="str">
        <f>+INDEX(Tabelle1[[Type]:[Basic equipment]],MATCH(Tabelle356[[#This Row],[Equipment]],Tabelle1[Item],0),6)</f>
        <v>-</v>
      </c>
      <c r="I166" s="25"/>
    </row>
    <row r="167" spans="1:9" s="12" customFormat="1" ht="12.5">
      <c r="A167" s="23" t="s">
        <v>339</v>
      </c>
      <c r="B167" s="23" t="s">
        <v>406</v>
      </c>
      <c r="C167" s="24" t="str">
        <f>+INDEX(Tabelle1[[Type]:[Caps]],MATCH(Tabelle356[[#This Row],[Equipment]],Tabelle1[Item],0),1)</f>
        <v>Melee</v>
      </c>
      <c r="D167" s="24" t="s">
        <v>14</v>
      </c>
      <c r="E167" s="21">
        <f>+INDEX(Tabelle1[[Type]:[Caps]],MATCH(Tabelle356[[#This Row],[Equipment]],Tabelle1[Item],0),3)</f>
        <v>12</v>
      </c>
      <c r="F167" s="22"/>
      <c r="G167" s="22">
        <f t="shared" si="4"/>
        <v>0</v>
      </c>
      <c r="H167" s="28" t="str">
        <f>+INDEX(Tabelle1[[Type]:[Basic equipment]],MATCH(Tabelle356[[#This Row],[Equipment]],Tabelle1[Item],0),6)</f>
        <v>-</v>
      </c>
      <c r="I167" s="25"/>
    </row>
    <row r="168" spans="1:9" s="12" customFormat="1" ht="12.5">
      <c r="A168" s="23" t="s">
        <v>339</v>
      </c>
      <c r="B168" s="23" t="s">
        <v>406</v>
      </c>
      <c r="C168" s="24" t="str">
        <f>+INDEX(Tabelle1[[Type]:[Caps]],MATCH(Tabelle356[[#This Row],[Equipment]],Tabelle1[Item],0),1)</f>
        <v>Mine</v>
      </c>
      <c r="D168" s="24" t="s">
        <v>255</v>
      </c>
      <c r="E168" s="21">
        <f>+INDEX(Tabelle1[[Type]:[Caps]],MATCH(Tabelle356[[#This Row],[Equipment]],Tabelle1[Item],0),3)</f>
        <v>5</v>
      </c>
      <c r="F168" s="22"/>
      <c r="G168" s="22">
        <f t="shared" ref="G168:G199" si="5">+F168*E168</f>
        <v>0</v>
      </c>
      <c r="H168" s="28" t="str">
        <f>+INDEX(Tabelle1[[Type]:[Basic equipment]],MATCH(Tabelle356[[#This Row],[Equipment]],Tabelle1[Item],0),6)</f>
        <v>-</v>
      </c>
      <c r="I168" s="25"/>
    </row>
    <row r="169" spans="1:9" s="12" customFormat="1" ht="12.5">
      <c r="A169" s="23" t="s">
        <v>339</v>
      </c>
      <c r="B169" s="23" t="s">
        <v>406</v>
      </c>
      <c r="C169" s="24" t="str">
        <f>+INDEX(Tabelle1[[Type]:[Caps]],MATCH(Tabelle356[[#This Row],[Equipment]],Tabelle1[Item],0),1)</f>
        <v>Melee</v>
      </c>
      <c r="D169" s="24" t="s">
        <v>17</v>
      </c>
      <c r="E169" s="21">
        <f>+INDEX(Tabelle1[[Type]:[Caps]],MATCH(Tabelle356[[#This Row],[Equipment]],Tabelle1[Item],0),3)</f>
        <v>8</v>
      </c>
      <c r="F169" s="22"/>
      <c r="G169" s="22">
        <f t="shared" si="5"/>
        <v>0</v>
      </c>
      <c r="H169" s="28" t="str">
        <f>+INDEX(Tabelle1[[Type]:[Basic equipment]],MATCH(Tabelle356[[#This Row],[Equipment]],Tabelle1[Item],0),6)</f>
        <v>-</v>
      </c>
      <c r="I169" s="25"/>
    </row>
    <row r="170" spans="1:9" s="12" customFormat="1" ht="12.5">
      <c r="A170" s="23" t="s">
        <v>339</v>
      </c>
      <c r="B170" s="23" t="s">
        <v>406</v>
      </c>
      <c r="C170" s="24" t="str">
        <f>+INDEX(Tabelle1[[Type]:[Caps]],MATCH(Tabelle356[[#This Row],[Equipment]],Tabelle1[Item],0),1)</f>
        <v>Melee</v>
      </c>
      <c r="D170" s="24" t="s">
        <v>81</v>
      </c>
      <c r="E170" s="21">
        <f>+INDEX(Tabelle1[[Type]:[Caps]],MATCH(Tabelle356[[#This Row],[Equipment]],Tabelle1[Item],0),3)</f>
        <v>6</v>
      </c>
      <c r="F170" s="22"/>
      <c r="G170" s="22">
        <f t="shared" si="5"/>
        <v>0</v>
      </c>
      <c r="H170" s="28" t="str">
        <f>+INDEX(Tabelle1[[Type]:[Basic equipment]],MATCH(Tabelle356[[#This Row],[Equipment]],Tabelle1[Item],0),6)</f>
        <v>-</v>
      </c>
      <c r="I170" s="25"/>
    </row>
    <row r="171" spans="1:9" s="12" customFormat="1" ht="12.5">
      <c r="A171" s="23" t="s">
        <v>339</v>
      </c>
      <c r="B171" s="23" t="s">
        <v>406</v>
      </c>
      <c r="C171" s="24" t="str">
        <f>+INDEX(Tabelle1[[Type]:[Caps]],MATCH(Tabelle356[[#This Row],[Equipment]],Tabelle1[Item],0),1)</f>
        <v>Thrown Weapon</v>
      </c>
      <c r="D171" s="24" t="s">
        <v>89</v>
      </c>
      <c r="E171" s="21">
        <f>+INDEX(Tabelle1[[Type]:[Caps]],MATCH(Tabelle356[[#This Row],[Equipment]],Tabelle1[Item],0),3)</f>
        <v>7</v>
      </c>
      <c r="F171" s="22"/>
      <c r="G171" s="22">
        <f t="shared" si="5"/>
        <v>0</v>
      </c>
      <c r="H171" s="28" t="str">
        <f>+INDEX(Tabelle1[[Type]:[Basic equipment]],MATCH(Tabelle356[[#This Row],[Equipment]],Tabelle1[Item],0),6)</f>
        <v>-</v>
      </c>
      <c r="I171" s="25"/>
    </row>
    <row r="172" spans="1:9" s="12" customFormat="1" ht="12.5">
      <c r="A172" s="23" t="s">
        <v>339</v>
      </c>
      <c r="B172" s="23" t="s">
        <v>406</v>
      </c>
      <c r="C172" s="24" t="str">
        <f>+INDEX(Tabelle1[[Type]:[Caps]],MATCH(Tabelle356[[#This Row],[Equipment]],Tabelle1[Item],0),1)</f>
        <v>Pistol</v>
      </c>
      <c r="D172" s="24" t="s">
        <v>34</v>
      </c>
      <c r="E172" s="21">
        <f>+INDEX(Tabelle1[[Type]:[Caps]],MATCH(Tabelle356[[#This Row],[Equipment]],Tabelle1[Item],0),3)</f>
        <v>6</v>
      </c>
      <c r="F172" s="22"/>
      <c r="G172" s="22">
        <f t="shared" si="5"/>
        <v>0</v>
      </c>
      <c r="H172" s="28" t="str">
        <f>+INDEX(Tabelle1[[Type]:[Basic equipment]],MATCH(Tabelle356[[#This Row],[Equipment]],Tabelle1[Item],0),6)</f>
        <v>-</v>
      </c>
      <c r="I172" s="25"/>
    </row>
    <row r="173" spans="1:9" s="12" customFormat="1" ht="12.5">
      <c r="A173" s="23" t="s">
        <v>339</v>
      </c>
      <c r="B173" s="23" t="s">
        <v>406</v>
      </c>
      <c r="C173" s="24" t="str">
        <f>+INDEX(Tabelle1[[Type]:[Caps]],MATCH(Tabelle356[[#This Row],[Equipment]],Tabelle1[Item],0),1)</f>
        <v>Thrown Weapon</v>
      </c>
      <c r="D173" s="24" t="s">
        <v>90</v>
      </c>
      <c r="E173" s="21">
        <f>+INDEX(Tabelle1[[Type]:[Caps]],MATCH(Tabelle356[[#This Row],[Equipment]],Tabelle1[Item],0),3)</f>
        <v>6</v>
      </c>
      <c r="F173" s="22"/>
      <c r="G173" s="22">
        <f t="shared" si="5"/>
        <v>0</v>
      </c>
      <c r="H173" s="28" t="str">
        <f>+INDEX(Tabelle1[[Type]:[Basic equipment]],MATCH(Tabelle356[[#This Row],[Equipment]],Tabelle1[Item],0),6)</f>
        <v>-</v>
      </c>
      <c r="I173" s="25"/>
    </row>
    <row r="174" spans="1:9" s="12" customFormat="1" ht="12.5">
      <c r="A174" s="23" t="s">
        <v>339</v>
      </c>
      <c r="B174" s="23" t="s">
        <v>406</v>
      </c>
      <c r="C174" s="24" t="str">
        <f>+INDEX(Tabelle1[[Type]:[Caps]],MATCH(Tabelle356[[#This Row],[Equipment]],Tabelle1[Item],0),1)</f>
        <v>Pistol</v>
      </c>
      <c r="D174" s="24" t="s">
        <v>86</v>
      </c>
      <c r="E174" s="21">
        <f>+INDEX(Tabelle1[[Type]:[Caps]],MATCH(Tabelle356[[#This Row],[Equipment]],Tabelle1[Item],0),3)</f>
        <v>3</v>
      </c>
      <c r="F174" s="22"/>
      <c r="G174" s="22">
        <f t="shared" si="5"/>
        <v>0</v>
      </c>
      <c r="H174" s="28" t="str">
        <f>+INDEX(Tabelle1[[Type]:[Basic equipment]],MATCH(Tabelle356[[#This Row],[Equipment]],Tabelle1[Item],0),6)</f>
        <v>-</v>
      </c>
      <c r="I174" s="25"/>
    </row>
    <row r="175" spans="1:9" s="12" customFormat="1" ht="12.5">
      <c r="A175" s="23" t="s">
        <v>339</v>
      </c>
      <c r="B175" s="23" t="s">
        <v>406</v>
      </c>
      <c r="C175" s="24" t="str">
        <f>+INDEX(Tabelle1[[Type]:[Caps]],MATCH(Tabelle356[[#This Row],[Equipment]],Tabelle1[Item],0),1)</f>
        <v>Melee</v>
      </c>
      <c r="D175" s="24" t="s">
        <v>69</v>
      </c>
      <c r="E175" s="21">
        <f>+INDEX(Tabelle1[[Type]:[Caps]],MATCH(Tabelle356[[#This Row],[Equipment]],Tabelle1[Item],0),3)</f>
        <v>2</v>
      </c>
      <c r="F175" s="22"/>
      <c r="G175" s="22">
        <f t="shared" si="5"/>
        <v>0</v>
      </c>
      <c r="H175" s="28" t="str">
        <f>+INDEX(Tabelle1[[Type]:[Basic equipment]],MATCH(Tabelle356[[#This Row],[Equipment]],Tabelle1[Item],0),6)</f>
        <v>-</v>
      </c>
      <c r="I175" s="25"/>
    </row>
    <row r="176" spans="1:9" s="12" customFormat="1" ht="12.5">
      <c r="A176" s="23" t="s">
        <v>339</v>
      </c>
      <c r="B176" s="23" t="s">
        <v>406</v>
      </c>
      <c r="C176" s="24" t="str">
        <f>+INDEX(Tabelle1[[Type]:[Caps]],MATCH(Tabelle356[[#This Row],[Equipment]],Tabelle1[Item],0),1)</f>
        <v>Melee</v>
      </c>
      <c r="D176" s="24" t="s">
        <v>13</v>
      </c>
      <c r="E176" s="21">
        <f>+INDEX(Tabelle1[[Type]:[Caps]],MATCH(Tabelle356[[#This Row],[Equipment]],Tabelle1[Item],0),3)</f>
        <v>2</v>
      </c>
      <c r="F176" s="22"/>
      <c r="G176" s="22">
        <f t="shared" si="5"/>
        <v>0</v>
      </c>
      <c r="H176" s="28" t="str">
        <f>+INDEX(Tabelle1[[Type]:[Basic equipment]],MATCH(Tabelle356[[#This Row],[Equipment]],Tabelle1[Item],0),6)</f>
        <v>-</v>
      </c>
      <c r="I176" s="25"/>
    </row>
    <row r="177" spans="1:9" s="12" customFormat="1" ht="12.5">
      <c r="A177" s="23" t="s">
        <v>339</v>
      </c>
      <c r="B177" s="23" t="s">
        <v>406</v>
      </c>
      <c r="C177" s="24" t="str">
        <f>+INDEX(Tabelle1[[Type]:[Caps]],MATCH(Tabelle356[[#This Row],[Equipment]],Tabelle1[Item],0),1)</f>
        <v>Melee</v>
      </c>
      <c r="D177" s="24" t="s">
        <v>381</v>
      </c>
      <c r="E177" s="21">
        <f>+INDEX(Tabelle1[[Type]:[Caps]],MATCH(Tabelle356[[#This Row],[Equipment]],Tabelle1[Item],0),3)</f>
        <v>2</v>
      </c>
      <c r="F177" s="22"/>
      <c r="G177" s="22">
        <f t="shared" si="5"/>
        <v>0</v>
      </c>
      <c r="H177" s="28" t="str">
        <f>+INDEX(Tabelle1[[Type]:[Basic equipment]],MATCH(Tabelle356[[#This Row],[Equipment]],Tabelle1[Item],0),6)</f>
        <v>-</v>
      </c>
      <c r="I177" s="25"/>
    </row>
    <row r="178" spans="1:9" s="12" customFormat="1" ht="12.5">
      <c r="A178" s="23" t="s">
        <v>339</v>
      </c>
      <c r="B178" s="23" t="s">
        <v>406</v>
      </c>
      <c r="C178" s="24" t="str">
        <f>+INDEX(Tabelle1[[Type]:[Caps]],MATCH(Tabelle356[[#This Row],[Equipment]],Tabelle1[Item],0),1)</f>
        <v>Pistol</v>
      </c>
      <c r="D178" s="24" t="s">
        <v>332</v>
      </c>
      <c r="E178" s="21">
        <f>+INDEX(Tabelle1[[Type]:[Caps]],MATCH(Tabelle356[[#This Row],[Equipment]],Tabelle1[Item],0),3)</f>
        <v>2</v>
      </c>
      <c r="F178" s="22"/>
      <c r="G178" s="22">
        <f t="shared" si="5"/>
        <v>0</v>
      </c>
      <c r="H178" s="28" t="str">
        <f>+INDEX(Tabelle1[[Type]:[Basic equipment]],MATCH(Tabelle356[[#This Row],[Equipment]],Tabelle1[Item],0),6)</f>
        <v>-</v>
      </c>
      <c r="I178" s="25"/>
    </row>
    <row r="179" spans="1:9" s="12" customFormat="1" ht="14">
      <c r="A179" s="87" t="s">
        <v>339</v>
      </c>
      <c r="B179" s="87" t="s">
        <v>382</v>
      </c>
      <c r="C179" s="86" t="str">
        <f>+INDEX(Tabelle1[[Type]:[Caps]],MATCH(Tabelle356[[#This Row],[Equipment]],Tabelle1[Item],0),1)</f>
        <v>Unit</v>
      </c>
      <c r="D179" s="86" t="s">
        <v>382</v>
      </c>
      <c r="E179" s="88">
        <f>+INDEX(Tabelle1[[Type]:[Caps]],MATCH(Tabelle356[[#This Row],[Equipment]],Tabelle1[Item],0),3)</f>
        <v>85</v>
      </c>
      <c r="F179" s="88"/>
      <c r="G179" s="88">
        <f t="shared" si="5"/>
        <v>0</v>
      </c>
      <c r="H179" s="86" t="str">
        <f>+INDEX(Tabelle1[[Type]:[Basic equipment]],MATCH(Tabelle356[[#This Row],[Equipment]],Tabelle1[Item],0),6)</f>
        <v>-</v>
      </c>
      <c r="I179" s="25"/>
    </row>
    <row r="180" spans="1:9" s="12" customFormat="1" ht="12.5">
      <c r="A180" s="23" t="s">
        <v>339</v>
      </c>
      <c r="B180" s="23" t="s">
        <v>382</v>
      </c>
      <c r="C180" s="24" t="str">
        <f>+INDEX(Tabelle1[[Type]:[Caps]],MATCH(Tabelle356[[#This Row],[Equipment]],Tabelle1[Item],0),1)</f>
        <v>Heroic</v>
      </c>
      <c r="D180" s="24" t="s">
        <v>1</v>
      </c>
      <c r="E180" s="21">
        <f>+INDEX(Tabelle1[[Type]:[Caps]],MATCH(Tabelle356[[#This Row],[Equipment]],Tabelle1[Item],0),3)</f>
        <v>60</v>
      </c>
      <c r="F180" s="22"/>
      <c r="G180" s="22">
        <f t="shared" si="5"/>
        <v>0</v>
      </c>
      <c r="H180" s="28" t="str">
        <f>+INDEX(Tabelle1[[Type]:[Basic equipment]],MATCH(Tabelle356[[#This Row],[Equipment]],Tabelle1[Item],0),6)</f>
        <v>-</v>
      </c>
      <c r="I180" s="25"/>
    </row>
    <row r="181" spans="1:9" s="12" customFormat="1" ht="12.5">
      <c r="A181" s="23" t="s">
        <v>339</v>
      </c>
      <c r="B181" s="23" t="s">
        <v>382</v>
      </c>
      <c r="C181" s="24" t="str">
        <f>+INDEX(Tabelle1[[Type]:[Caps]],MATCH(Tabelle356[[#This Row],[Equipment]],Tabelle1[Item],0),1)</f>
        <v>Heavy Weapon</v>
      </c>
      <c r="D181" s="24" t="s">
        <v>5</v>
      </c>
      <c r="E181" s="21">
        <f>+INDEX(Tabelle1[[Type]:[Caps]],MATCH(Tabelle356[[#This Row],[Equipment]],Tabelle1[Item],0),3)</f>
        <v>41</v>
      </c>
      <c r="F181" s="22"/>
      <c r="G181" s="22">
        <f t="shared" si="5"/>
        <v>0</v>
      </c>
      <c r="H181" s="28" t="str">
        <f>+INDEX(Tabelle1[[Type]:[Basic equipment]],MATCH(Tabelle356[[#This Row],[Equipment]],Tabelle1[Item],0),6)</f>
        <v>-</v>
      </c>
      <c r="I181" s="25"/>
    </row>
    <row r="182" spans="1:9" s="12" customFormat="1" ht="12.5">
      <c r="A182" s="23" t="s">
        <v>339</v>
      </c>
      <c r="B182" s="23" t="s">
        <v>382</v>
      </c>
      <c r="C182" s="24" t="str">
        <f>+INDEX(Tabelle1[[Type]:[Caps]],MATCH(Tabelle356[[#This Row],[Equipment]],Tabelle1[Item],0),1)</f>
        <v>Armor</v>
      </c>
      <c r="D182" s="24" t="s">
        <v>331</v>
      </c>
      <c r="E182" s="21">
        <f>+INDEX(Tabelle1[[Type]:[Caps]],MATCH(Tabelle356[[#This Row],[Equipment]],Tabelle1[Item],0),3)</f>
        <v>33</v>
      </c>
      <c r="F182" s="22"/>
      <c r="G182" s="22">
        <f t="shared" si="5"/>
        <v>0</v>
      </c>
      <c r="H182" s="28" t="str">
        <f>+INDEX(Tabelle1[[Type]:[Basic equipment]],MATCH(Tabelle356[[#This Row],[Equipment]],Tabelle1[Item],0),6)</f>
        <v>-</v>
      </c>
      <c r="I182" s="25"/>
    </row>
    <row r="183" spans="1:9" s="12" customFormat="1" ht="12.5">
      <c r="A183" s="23" t="s">
        <v>339</v>
      </c>
      <c r="B183" s="23" t="s">
        <v>382</v>
      </c>
      <c r="C183" s="24" t="str">
        <f>+INDEX(Tabelle1[[Type]:[Caps]],MATCH(Tabelle356[[#This Row],[Equipment]],Tabelle1[Item],0),1)</f>
        <v>Heavy Weapon</v>
      </c>
      <c r="D183" s="24" t="s">
        <v>25</v>
      </c>
      <c r="E183" s="21">
        <f>+INDEX(Tabelle1[[Type]:[Caps]],MATCH(Tabelle356[[#This Row],[Equipment]],Tabelle1[Item],0),3)</f>
        <v>23</v>
      </c>
      <c r="F183" s="22"/>
      <c r="G183" s="22">
        <f t="shared" si="5"/>
        <v>0</v>
      </c>
      <c r="H183" s="28" t="str">
        <f>+INDEX(Tabelle1[[Type]:[Basic equipment]],MATCH(Tabelle356[[#This Row],[Equipment]],Tabelle1[Item],0),6)</f>
        <v>-</v>
      </c>
      <c r="I183" s="25"/>
    </row>
    <row r="184" spans="1:9" s="12" customFormat="1" ht="12.5">
      <c r="A184" s="23" t="s">
        <v>339</v>
      </c>
      <c r="B184" s="23" t="s">
        <v>382</v>
      </c>
      <c r="C184" s="24" t="str">
        <f>+INDEX(Tabelle1[[Type]:[Caps]],MATCH(Tabelle356[[#This Row],[Equipment]],Tabelle1[Item],0),1)</f>
        <v>Rifle</v>
      </c>
      <c r="D184" s="24" t="s">
        <v>54</v>
      </c>
      <c r="E184" s="21">
        <f>+INDEX(Tabelle1[[Type]:[Caps]],MATCH(Tabelle356[[#This Row],[Equipment]],Tabelle1[Item],0),3)</f>
        <v>20</v>
      </c>
      <c r="F184" s="22"/>
      <c r="G184" s="22">
        <f t="shared" si="5"/>
        <v>0</v>
      </c>
      <c r="H184" s="28" t="str">
        <f>+INDEX(Tabelle1[[Type]:[Basic equipment]],MATCH(Tabelle356[[#This Row],[Equipment]],Tabelle1[Item],0),6)</f>
        <v>-</v>
      </c>
      <c r="I184" s="25"/>
    </row>
    <row r="185" spans="1:9" s="12" customFormat="1" ht="12.5">
      <c r="A185" s="23" t="s">
        <v>339</v>
      </c>
      <c r="B185" s="23" t="s">
        <v>382</v>
      </c>
      <c r="C185" s="24" t="str">
        <f>+INDEX(Tabelle1[[Type]:[Caps]],MATCH(Tabelle356[[#This Row],[Equipment]],Tabelle1[Item],0),1)</f>
        <v>Melee</v>
      </c>
      <c r="D185" s="24" t="s">
        <v>101</v>
      </c>
      <c r="E185" s="21">
        <f>+INDEX(Tabelle1[[Type]:[Caps]],MATCH(Tabelle356[[#This Row],[Equipment]],Tabelle1[Item],0),3)</f>
        <v>21</v>
      </c>
      <c r="F185" s="22"/>
      <c r="G185" s="22">
        <f t="shared" si="5"/>
        <v>0</v>
      </c>
      <c r="H185" s="28" t="str">
        <f>+INDEX(Tabelle1[[Type]:[Basic equipment]],MATCH(Tabelle356[[#This Row],[Equipment]],Tabelle1[Item],0),6)</f>
        <v>-</v>
      </c>
      <c r="I185" s="25"/>
    </row>
    <row r="186" spans="1:9" s="12" customFormat="1" ht="12.5">
      <c r="A186" s="23" t="s">
        <v>339</v>
      </c>
      <c r="B186" s="23" t="s">
        <v>382</v>
      </c>
      <c r="C186" s="24" t="str">
        <f>+INDEX(Tabelle1[[Type]:[Caps]],MATCH(Tabelle356[[#This Row],[Equipment]],Tabelle1[Item],0),1)</f>
        <v>Rifle</v>
      </c>
      <c r="D186" s="24" t="s">
        <v>302</v>
      </c>
      <c r="E186" s="21">
        <f>+INDEX(Tabelle1[[Type]:[Caps]],MATCH(Tabelle356[[#This Row],[Equipment]],Tabelle1[Item],0),3)</f>
        <v>17</v>
      </c>
      <c r="F186" s="22"/>
      <c r="G186" s="22">
        <f t="shared" si="5"/>
        <v>0</v>
      </c>
      <c r="H186" s="28" t="str">
        <f>+INDEX(Tabelle1[[Type]:[Basic equipment]],MATCH(Tabelle356[[#This Row],[Equipment]],Tabelle1[Item],0),6)</f>
        <v>-</v>
      </c>
      <c r="I186" s="25"/>
    </row>
    <row r="187" spans="1:9" s="12" customFormat="1" ht="12.5">
      <c r="A187" s="23" t="s">
        <v>339</v>
      </c>
      <c r="B187" s="23" t="s">
        <v>382</v>
      </c>
      <c r="C187" s="24" t="str">
        <f>+INDEX(Tabelle1[[Type]:[Caps]],MATCH(Tabelle356[[#This Row],[Equipment]],Tabelle1[Item],0),1)</f>
        <v>Melee</v>
      </c>
      <c r="D187" s="24" t="s">
        <v>115</v>
      </c>
      <c r="E187" s="21">
        <f>+INDEX(Tabelle1[[Type]:[Caps]],MATCH(Tabelle356[[#This Row],[Equipment]],Tabelle1[Item],0),3)</f>
        <v>15</v>
      </c>
      <c r="F187" s="22"/>
      <c r="G187" s="22">
        <f t="shared" si="5"/>
        <v>0</v>
      </c>
      <c r="H187" s="28" t="str">
        <f>+INDEX(Tabelle1[[Type]:[Basic equipment]],MATCH(Tabelle356[[#This Row],[Equipment]],Tabelle1[Item],0),6)</f>
        <v>-</v>
      </c>
      <c r="I187" s="25"/>
    </row>
    <row r="188" spans="1:9" s="12" customFormat="1" ht="12.5">
      <c r="A188" s="23" t="s">
        <v>339</v>
      </c>
      <c r="B188" s="23" t="s">
        <v>382</v>
      </c>
      <c r="C188" s="24" t="str">
        <f>+INDEX(Tabelle1[[Type]:[Caps]],MATCH(Tabelle356[[#This Row],[Equipment]],Tabelle1[Item],0),1)</f>
        <v>Heavy Weapon</v>
      </c>
      <c r="D188" s="24" t="s">
        <v>334</v>
      </c>
      <c r="E188" s="21">
        <f>+INDEX(Tabelle1[[Type]:[Caps]],MATCH(Tabelle356[[#This Row],[Equipment]],Tabelle1[Item],0),3)</f>
        <v>14</v>
      </c>
      <c r="F188" s="22"/>
      <c r="G188" s="22">
        <f t="shared" si="5"/>
        <v>0</v>
      </c>
      <c r="H188" s="28" t="str">
        <f>+INDEX(Tabelle1[[Type]:[Basic equipment]],MATCH(Tabelle356[[#This Row],[Equipment]],Tabelle1[Item],0),6)</f>
        <v>-</v>
      </c>
      <c r="I188" s="25"/>
    </row>
    <row r="189" spans="1:9" s="12" customFormat="1" ht="12.5">
      <c r="A189" s="23" t="s">
        <v>339</v>
      </c>
      <c r="B189" s="23" t="s">
        <v>382</v>
      </c>
      <c r="C189" s="24" t="str">
        <f>+INDEX(Tabelle1[[Type]:[Caps]],MATCH(Tabelle356[[#This Row],[Equipment]],Tabelle1[Item],0),1)</f>
        <v>Rifle</v>
      </c>
      <c r="D189" s="24" t="s">
        <v>67</v>
      </c>
      <c r="E189" s="21">
        <f>+INDEX(Tabelle1[[Type]:[Caps]],MATCH(Tabelle356[[#This Row],[Equipment]],Tabelle1[Item],0),3)</f>
        <v>14</v>
      </c>
      <c r="F189" s="22"/>
      <c r="G189" s="22">
        <f t="shared" si="5"/>
        <v>0</v>
      </c>
      <c r="H189" s="28" t="str">
        <f>+INDEX(Tabelle1[[Type]:[Basic equipment]],MATCH(Tabelle356[[#This Row],[Equipment]],Tabelle1[Item],0),6)</f>
        <v>-</v>
      </c>
      <c r="I189" s="25"/>
    </row>
    <row r="190" spans="1:9" s="12" customFormat="1" ht="12.5">
      <c r="A190" s="23" t="s">
        <v>339</v>
      </c>
      <c r="B190" s="23" t="s">
        <v>382</v>
      </c>
      <c r="C190" s="24" t="str">
        <f>+INDEX(Tabelle1[[Type]:[Caps]],MATCH(Tabelle356[[#This Row],[Equipment]],Tabelle1[Item],0),1)</f>
        <v>Melee</v>
      </c>
      <c r="D190" s="24" t="s">
        <v>19</v>
      </c>
      <c r="E190" s="21">
        <f>+INDEX(Tabelle1[[Type]:[Caps]],MATCH(Tabelle356[[#This Row],[Equipment]],Tabelle1[Item],0),3)</f>
        <v>12</v>
      </c>
      <c r="F190" s="22"/>
      <c r="G190" s="22">
        <f t="shared" si="5"/>
        <v>0</v>
      </c>
      <c r="H190" s="28" t="str">
        <f>+INDEX(Tabelle1[[Type]:[Basic equipment]],MATCH(Tabelle356[[#This Row],[Equipment]],Tabelle1[Item],0),6)</f>
        <v>-</v>
      </c>
      <c r="I190" s="25"/>
    </row>
    <row r="191" spans="1:9" s="12" customFormat="1" ht="12.5">
      <c r="A191" s="23" t="s">
        <v>339</v>
      </c>
      <c r="B191" s="23" t="s">
        <v>382</v>
      </c>
      <c r="C191" s="24" t="str">
        <f>+INDEX(Tabelle1[[Type]:[Caps]],MATCH(Tabelle356[[#This Row],[Equipment]],Tabelle1[Item],0),1)</f>
        <v>Melee</v>
      </c>
      <c r="D191" s="24" t="s">
        <v>14</v>
      </c>
      <c r="E191" s="21">
        <f>+INDEX(Tabelle1[[Type]:[Caps]],MATCH(Tabelle356[[#This Row],[Equipment]],Tabelle1[Item],0),3)</f>
        <v>12</v>
      </c>
      <c r="F191" s="22"/>
      <c r="G191" s="22">
        <f t="shared" si="5"/>
        <v>0</v>
      </c>
      <c r="H191" s="28" t="str">
        <f>+INDEX(Tabelle1[[Type]:[Basic equipment]],MATCH(Tabelle356[[#This Row],[Equipment]],Tabelle1[Item],0),6)</f>
        <v>-</v>
      </c>
      <c r="I191" s="25"/>
    </row>
    <row r="192" spans="1:9" s="12" customFormat="1" ht="12.5">
      <c r="A192" s="23" t="s">
        <v>339</v>
      </c>
      <c r="B192" s="23" t="s">
        <v>382</v>
      </c>
      <c r="C192" s="24" t="str">
        <f>+INDEX(Tabelle1[[Type]:[Caps]],MATCH(Tabelle356[[#This Row],[Equipment]],Tabelle1[Item],0),1)</f>
        <v>Rifle</v>
      </c>
      <c r="D192" s="24" t="s">
        <v>335</v>
      </c>
      <c r="E192" s="21">
        <f>+INDEX(Tabelle1[[Type]:[Caps]],MATCH(Tabelle356[[#This Row],[Equipment]],Tabelle1[Item],0),3)</f>
        <v>11</v>
      </c>
      <c r="F192" s="22"/>
      <c r="G192" s="22">
        <f t="shared" si="5"/>
        <v>0</v>
      </c>
      <c r="H192" s="28" t="str">
        <f>+INDEX(Tabelle1[[Type]:[Basic equipment]],MATCH(Tabelle356[[#This Row],[Equipment]],Tabelle1[Item],0),6)</f>
        <v>-</v>
      </c>
      <c r="I192" s="25"/>
    </row>
    <row r="193" spans="1:9" s="12" customFormat="1" ht="12.5">
      <c r="A193" s="23" t="s">
        <v>339</v>
      </c>
      <c r="B193" s="23" t="s">
        <v>382</v>
      </c>
      <c r="C193" s="24" t="str">
        <f>+INDEX(Tabelle1[[Type]:[Caps]],MATCH(Tabelle356[[#This Row],[Equipment]],Tabelle1[Item],0),1)</f>
        <v>Mine</v>
      </c>
      <c r="D193" s="24" t="s">
        <v>255</v>
      </c>
      <c r="E193" s="21">
        <f>+INDEX(Tabelle1[[Type]:[Caps]],MATCH(Tabelle356[[#This Row],[Equipment]],Tabelle1[Item],0),3)</f>
        <v>5</v>
      </c>
      <c r="F193" s="22"/>
      <c r="G193" s="22">
        <f t="shared" si="5"/>
        <v>0</v>
      </c>
      <c r="H193" s="28" t="str">
        <f>+INDEX(Tabelle1[[Type]:[Basic equipment]],MATCH(Tabelle356[[#This Row],[Equipment]],Tabelle1[Item],0),6)</f>
        <v>-</v>
      </c>
      <c r="I193" s="25"/>
    </row>
    <row r="194" spans="1:9" s="12" customFormat="1" ht="12.5">
      <c r="A194" s="23" t="s">
        <v>339</v>
      </c>
      <c r="B194" s="23" t="s">
        <v>382</v>
      </c>
      <c r="C194" s="24" t="str">
        <f>+INDEX(Tabelle1[[Type]:[Caps]],MATCH(Tabelle356[[#This Row],[Equipment]],Tabelle1[Item],0),1)</f>
        <v>Rifle</v>
      </c>
      <c r="D194" s="24" t="s">
        <v>300</v>
      </c>
      <c r="E194" s="21">
        <f>+INDEX(Tabelle1[[Type]:[Caps]],MATCH(Tabelle356[[#This Row],[Equipment]],Tabelle1[Item],0),3)</f>
        <v>10</v>
      </c>
      <c r="F194" s="22"/>
      <c r="G194" s="22">
        <f t="shared" si="5"/>
        <v>0</v>
      </c>
      <c r="H194" s="28" t="str">
        <f>+INDEX(Tabelle1[[Type]:[Basic equipment]],MATCH(Tabelle356[[#This Row],[Equipment]],Tabelle1[Item],0),6)</f>
        <v>-</v>
      </c>
      <c r="I194" s="25"/>
    </row>
    <row r="195" spans="1:9" s="12" customFormat="1" ht="12.5">
      <c r="A195" s="23" t="s">
        <v>339</v>
      </c>
      <c r="B195" s="23" t="s">
        <v>382</v>
      </c>
      <c r="C195" s="24" t="str">
        <f>+INDEX(Tabelle1[[Type]:[Caps]],MATCH(Tabelle356[[#This Row],[Equipment]],Tabelle1[Item],0),1)</f>
        <v>Rifle</v>
      </c>
      <c r="D195" s="24" t="s">
        <v>2</v>
      </c>
      <c r="E195" s="21">
        <f>+INDEX(Tabelle1[[Type]:[Caps]],MATCH(Tabelle356[[#This Row],[Equipment]],Tabelle1[Item],0),3)</f>
        <v>10</v>
      </c>
      <c r="F195" s="22"/>
      <c r="G195" s="22">
        <f t="shared" si="5"/>
        <v>0</v>
      </c>
      <c r="H195" s="28" t="str">
        <f>+INDEX(Tabelle1[[Type]:[Basic equipment]],MATCH(Tabelle356[[#This Row],[Equipment]],Tabelle1[Item],0),6)</f>
        <v>-</v>
      </c>
      <c r="I195" s="25"/>
    </row>
    <row r="196" spans="1:9" s="12" customFormat="1" ht="12.5">
      <c r="A196" s="23" t="s">
        <v>339</v>
      </c>
      <c r="B196" s="23" t="s">
        <v>382</v>
      </c>
      <c r="C196" s="24" t="str">
        <f>+INDEX(Tabelle1[[Type]:[Caps]],MATCH(Tabelle356[[#This Row],[Equipment]],Tabelle1[Item],0),1)</f>
        <v>Melee</v>
      </c>
      <c r="D196" s="24" t="s">
        <v>17</v>
      </c>
      <c r="E196" s="21">
        <f>+INDEX(Tabelle1[[Type]:[Caps]],MATCH(Tabelle356[[#This Row],[Equipment]],Tabelle1[Item],0),3)</f>
        <v>8</v>
      </c>
      <c r="F196" s="22"/>
      <c r="G196" s="22">
        <f t="shared" si="5"/>
        <v>0</v>
      </c>
      <c r="H196" s="28" t="str">
        <f>+INDEX(Tabelle1[[Type]:[Basic equipment]],MATCH(Tabelle356[[#This Row],[Equipment]],Tabelle1[Item],0),6)</f>
        <v>-</v>
      </c>
      <c r="I196" s="25"/>
    </row>
    <row r="197" spans="1:9" s="12" customFormat="1" ht="12.5">
      <c r="A197" s="23" t="s">
        <v>339</v>
      </c>
      <c r="B197" s="23" t="s">
        <v>382</v>
      </c>
      <c r="C197" s="24" t="str">
        <f>+INDEX(Tabelle1[[Type]:[Caps]],MATCH(Tabelle356[[#This Row],[Equipment]],Tabelle1[Item],0),1)</f>
        <v>Rifle</v>
      </c>
      <c r="D197" s="24" t="s">
        <v>20</v>
      </c>
      <c r="E197" s="21">
        <f>+INDEX(Tabelle1[[Type]:[Caps]],MATCH(Tabelle356[[#This Row],[Equipment]],Tabelle1[Item],0),3)</f>
        <v>8</v>
      </c>
      <c r="F197" s="22"/>
      <c r="G197" s="22">
        <f t="shared" si="5"/>
        <v>0</v>
      </c>
      <c r="H197" s="28" t="str">
        <f>+INDEX(Tabelle1[[Type]:[Basic equipment]],MATCH(Tabelle356[[#This Row],[Equipment]],Tabelle1[Item],0),6)</f>
        <v>-</v>
      </c>
      <c r="I197" s="25"/>
    </row>
    <row r="198" spans="1:9" s="12" customFormat="1" ht="12.5">
      <c r="A198" s="23" t="s">
        <v>339</v>
      </c>
      <c r="B198" s="23" t="s">
        <v>382</v>
      </c>
      <c r="C198" s="24" t="str">
        <f>+INDEX(Tabelle1[[Type]:[Caps]],MATCH(Tabelle356[[#This Row],[Equipment]],Tabelle1[Item],0),1)</f>
        <v>Melee</v>
      </c>
      <c r="D198" s="24" t="s">
        <v>81</v>
      </c>
      <c r="E198" s="21">
        <f>+INDEX(Tabelle1[[Type]:[Caps]],MATCH(Tabelle356[[#This Row],[Equipment]],Tabelle1[Item],0),3)</f>
        <v>6</v>
      </c>
      <c r="F198" s="22"/>
      <c r="G198" s="22">
        <f t="shared" si="5"/>
        <v>0</v>
      </c>
      <c r="H198" s="28" t="str">
        <f>+INDEX(Tabelle1[[Type]:[Basic equipment]],MATCH(Tabelle356[[#This Row],[Equipment]],Tabelle1[Item],0),6)</f>
        <v>-</v>
      </c>
      <c r="I198" s="25"/>
    </row>
    <row r="199" spans="1:9" s="12" customFormat="1" ht="12.5">
      <c r="A199" s="23" t="s">
        <v>339</v>
      </c>
      <c r="B199" s="23" t="s">
        <v>382</v>
      </c>
      <c r="C199" s="24" t="str">
        <f>+INDEX(Tabelle1[[Type]:[Caps]],MATCH(Tabelle356[[#This Row],[Equipment]],Tabelle1[Item],0),1)</f>
        <v>Thrown Weapon</v>
      </c>
      <c r="D199" s="24" t="s">
        <v>89</v>
      </c>
      <c r="E199" s="21">
        <f>+INDEX(Tabelle1[[Type]:[Caps]],MATCH(Tabelle356[[#This Row],[Equipment]],Tabelle1[Item],0),3)</f>
        <v>7</v>
      </c>
      <c r="F199" s="22"/>
      <c r="G199" s="22">
        <f t="shared" si="5"/>
        <v>0</v>
      </c>
      <c r="H199" s="28" t="str">
        <f>+INDEX(Tabelle1[[Type]:[Basic equipment]],MATCH(Tabelle356[[#This Row],[Equipment]],Tabelle1[Item],0),6)</f>
        <v>-</v>
      </c>
      <c r="I199" s="25"/>
    </row>
    <row r="200" spans="1:9" s="12" customFormat="1" ht="12.5">
      <c r="A200" s="23" t="s">
        <v>339</v>
      </c>
      <c r="B200" s="23" t="s">
        <v>382</v>
      </c>
      <c r="C200" s="24" t="str">
        <f>+INDEX(Tabelle1[[Type]:[Caps]],MATCH(Tabelle356[[#This Row],[Equipment]],Tabelle1[Item],0),1)</f>
        <v>Pistol</v>
      </c>
      <c r="D200" s="24" t="s">
        <v>34</v>
      </c>
      <c r="E200" s="21">
        <f>+INDEX(Tabelle1[[Type]:[Caps]],MATCH(Tabelle356[[#This Row],[Equipment]],Tabelle1[Item],0),3)</f>
        <v>6</v>
      </c>
      <c r="F200" s="22"/>
      <c r="G200" s="22">
        <f t="shared" ref="G200:G206" si="6">+F200*E200</f>
        <v>0</v>
      </c>
      <c r="H200" s="28" t="str">
        <f>+INDEX(Tabelle1[[Type]:[Basic equipment]],MATCH(Tabelle356[[#This Row],[Equipment]],Tabelle1[Item],0),6)</f>
        <v>-</v>
      </c>
      <c r="I200" s="25"/>
    </row>
    <row r="201" spans="1:9" s="12" customFormat="1" ht="12.5">
      <c r="A201" s="23" t="s">
        <v>339</v>
      </c>
      <c r="B201" s="23" t="s">
        <v>382</v>
      </c>
      <c r="C201" s="24" t="str">
        <f>+INDEX(Tabelle1[[Type]:[Caps]],MATCH(Tabelle356[[#This Row],[Equipment]],Tabelle1[Item],0),1)</f>
        <v>Thrown Weapon</v>
      </c>
      <c r="D201" s="24" t="s">
        <v>90</v>
      </c>
      <c r="E201" s="21">
        <f>+INDEX(Tabelle1[[Type]:[Caps]],MATCH(Tabelle356[[#This Row],[Equipment]],Tabelle1[Item],0),3)</f>
        <v>6</v>
      </c>
      <c r="F201" s="22"/>
      <c r="G201" s="22">
        <f t="shared" si="6"/>
        <v>0</v>
      </c>
      <c r="H201" s="28" t="str">
        <f>+INDEX(Tabelle1[[Type]:[Basic equipment]],MATCH(Tabelle356[[#This Row],[Equipment]],Tabelle1[Item],0),6)</f>
        <v>-</v>
      </c>
      <c r="I201" s="25"/>
    </row>
    <row r="202" spans="1:9" s="12" customFormat="1" ht="12.5">
      <c r="A202" s="23" t="s">
        <v>339</v>
      </c>
      <c r="B202" s="23" t="s">
        <v>382</v>
      </c>
      <c r="C202" s="24" t="str">
        <f>+INDEX(Tabelle1[[Type]:[Caps]],MATCH(Tabelle356[[#This Row],[Equipment]],Tabelle1[Item],0),1)</f>
        <v>Pistol</v>
      </c>
      <c r="D202" s="24" t="s">
        <v>86</v>
      </c>
      <c r="E202" s="21">
        <f>+INDEX(Tabelle1[[Type]:[Caps]],MATCH(Tabelle356[[#This Row],[Equipment]],Tabelle1[Item],0),3)</f>
        <v>3</v>
      </c>
      <c r="F202" s="22"/>
      <c r="G202" s="22">
        <f t="shared" si="6"/>
        <v>0</v>
      </c>
      <c r="H202" s="28" t="str">
        <f>+INDEX(Tabelle1[[Type]:[Basic equipment]],MATCH(Tabelle356[[#This Row],[Equipment]],Tabelle1[Item],0),6)</f>
        <v>-</v>
      </c>
      <c r="I202" s="25"/>
    </row>
    <row r="203" spans="1:9" s="12" customFormat="1" ht="12.5">
      <c r="A203" s="23" t="s">
        <v>339</v>
      </c>
      <c r="B203" s="23" t="s">
        <v>382</v>
      </c>
      <c r="C203" s="24" t="str">
        <f>+INDEX(Tabelle1[[Type]:[Caps]],MATCH(Tabelle356[[#This Row],[Equipment]],Tabelle1[Item],0),1)</f>
        <v>Melee</v>
      </c>
      <c r="D203" s="24" t="s">
        <v>69</v>
      </c>
      <c r="E203" s="21">
        <f>+INDEX(Tabelle1[[Type]:[Caps]],MATCH(Tabelle356[[#This Row],[Equipment]],Tabelle1[Item],0),3)</f>
        <v>2</v>
      </c>
      <c r="F203" s="22"/>
      <c r="G203" s="22">
        <f t="shared" si="6"/>
        <v>0</v>
      </c>
      <c r="H203" s="28" t="str">
        <f>+INDEX(Tabelle1[[Type]:[Basic equipment]],MATCH(Tabelle356[[#This Row],[Equipment]],Tabelle1[Item],0),6)</f>
        <v>-</v>
      </c>
      <c r="I203" s="25"/>
    </row>
    <row r="204" spans="1:9" s="12" customFormat="1" ht="12.5">
      <c r="A204" s="23" t="s">
        <v>339</v>
      </c>
      <c r="B204" s="23" t="s">
        <v>382</v>
      </c>
      <c r="C204" s="24" t="str">
        <f>+INDEX(Tabelle1[[Type]:[Caps]],MATCH(Tabelle356[[#This Row],[Equipment]],Tabelle1[Item],0),1)</f>
        <v>Melee</v>
      </c>
      <c r="D204" s="24" t="s">
        <v>13</v>
      </c>
      <c r="E204" s="21">
        <f>+INDEX(Tabelle1[[Type]:[Caps]],MATCH(Tabelle356[[#This Row],[Equipment]],Tabelle1[Item],0),3)</f>
        <v>2</v>
      </c>
      <c r="F204" s="22"/>
      <c r="G204" s="22">
        <f t="shared" si="6"/>
        <v>0</v>
      </c>
      <c r="H204" s="28" t="str">
        <f>+INDEX(Tabelle1[[Type]:[Basic equipment]],MATCH(Tabelle356[[#This Row],[Equipment]],Tabelle1[Item],0),6)</f>
        <v>-</v>
      </c>
      <c r="I204" s="25"/>
    </row>
    <row r="205" spans="1:9" s="12" customFormat="1" ht="12.5">
      <c r="A205" s="23" t="s">
        <v>339</v>
      </c>
      <c r="B205" s="23" t="s">
        <v>382</v>
      </c>
      <c r="C205" s="24" t="str">
        <f>+INDEX(Tabelle1[[Type]:[Caps]],MATCH(Tabelle356[[#This Row],[Equipment]],Tabelle1[Item],0),1)</f>
        <v>Melee</v>
      </c>
      <c r="D205" s="24" t="s">
        <v>381</v>
      </c>
      <c r="E205" s="21">
        <f>+INDEX(Tabelle1[[Type]:[Caps]],MATCH(Tabelle356[[#This Row],[Equipment]],Tabelle1[Item],0),3)</f>
        <v>2</v>
      </c>
      <c r="F205" s="22"/>
      <c r="G205" s="22">
        <f t="shared" si="6"/>
        <v>0</v>
      </c>
      <c r="H205" s="28" t="str">
        <f>+INDEX(Tabelle1[[Type]:[Basic equipment]],MATCH(Tabelle356[[#This Row],[Equipment]],Tabelle1[Item],0),6)</f>
        <v>-</v>
      </c>
      <c r="I205" s="25"/>
    </row>
    <row r="206" spans="1:9" s="12" customFormat="1" ht="12.5">
      <c r="A206" s="23" t="s">
        <v>339</v>
      </c>
      <c r="B206" s="23" t="s">
        <v>382</v>
      </c>
      <c r="C206" s="24" t="str">
        <f>+INDEX(Tabelle1[[Type]:[Caps]],MATCH(Tabelle356[[#This Row],[Equipment]],Tabelle1[Item],0),1)</f>
        <v>Pistol</v>
      </c>
      <c r="D206" s="24" t="s">
        <v>332</v>
      </c>
      <c r="E206" s="21">
        <f>+INDEX(Tabelle1[[Type]:[Caps]],MATCH(Tabelle356[[#This Row],[Equipment]],Tabelle1[Item],0),3)</f>
        <v>2</v>
      </c>
      <c r="F206" s="22"/>
      <c r="G206" s="22">
        <f t="shared" si="6"/>
        <v>0</v>
      </c>
      <c r="H206" s="28" t="str">
        <f>+INDEX(Tabelle1[[Type]:[Basic equipment]],MATCH(Tabelle356[[#This Row],[Equipment]],Tabelle1[Item],0),6)</f>
        <v>-</v>
      </c>
      <c r="I206" s="25"/>
    </row>
    <row r="207" spans="1:9" s="12" customFormat="1" ht="14">
      <c r="A207" s="87" t="s">
        <v>339</v>
      </c>
      <c r="B207" s="87" t="s">
        <v>127</v>
      </c>
      <c r="C207" s="86"/>
      <c r="D207" s="86"/>
      <c r="E207" s="88"/>
      <c r="F207" s="88"/>
      <c r="G207" s="88"/>
      <c r="H207" s="86"/>
      <c r="I207" s="25"/>
    </row>
    <row r="208" spans="1:9" s="12" customFormat="1" ht="12.5">
      <c r="A208" s="23" t="s">
        <v>339</v>
      </c>
      <c r="B208" s="23" t="s">
        <v>127</v>
      </c>
      <c r="C208" s="24" t="str">
        <f>+INDEX(Tabelle1[[Type]:[Caps]],MATCH(Tabelle356[[#This Row],[Equipment]],Tabelle1[Item],0),1)</f>
        <v>Chem</v>
      </c>
      <c r="D208" s="24" t="s">
        <v>223</v>
      </c>
      <c r="E208" s="21">
        <f>+INDEX(Tabelle1[[Type]:[Caps]],MATCH(Tabelle356[[#This Row],[Equipment]],Tabelle1[Item],0),3)</f>
        <v>52</v>
      </c>
      <c r="F208" s="22"/>
      <c r="G208" s="22">
        <f t="shared" ref="G208:G225" si="7">+F208*E208</f>
        <v>0</v>
      </c>
      <c r="H208" s="28" t="str">
        <f>+INDEX(Tabelle1[[Type]:[Basic equipment]],MATCH(Tabelle356[[#This Row],[Equipment]],Tabelle1[Item],0),6)</f>
        <v>-</v>
      </c>
      <c r="I208" s="25"/>
    </row>
    <row r="209" spans="1:9" s="12" customFormat="1" ht="12.5">
      <c r="A209" s="23" t="s">
        <v>339</v>
      </c>
      <c r="B209" s="23" t="s">
        <v>127</v>
      </c>
      <c r="C209" s="24" t="str">
        <f>+INDEX(Tabelle1[[Type]:[Caps]],MATCH(Tabelle356[[#This Row],[Equipment]],Tabelle1[Item],0),1)</f>
        <v>Chem</v>
      </c>
      <c r="D209" s="24" t="s">
        <v>96</v>
      </c>
      <c r="E209" s="21">
        <f>+INDEX(Tabelle1[[Type]:[Caps]],MATCH(Tabelle356[[#This Row],[Equipment]],Tabelle1[Item],0),3)</f>
        <v>38</v>
      </c>
      <c r="F209" s="22"/>
      <c r="G209" s="22">
        <f t="shared" si="7"/>
        <v>0</v>
      </c>
      <c r="H209" s="28" t="str">
        <f>+INDEX(Tabelle1[[Type]:[Basic equipment]],MATCH(Tabelle356[[#This Row],[Equipment]],Tabelle1[Item],0),6)</f>
        <v>-</v>
      </c>
      <c r="I209" s="25"/>
    </row>
    <row r="210" spans="1:9" s="12" customFormat="1" ht="12.5">
      <c r="A210" s="23" t="s">
        <v>339</v>
      </c>
      <c r="B210" s="23" t="s">
        <v>127</v>
      </c>
      <c r="C210" s="24" t="str">
        <f>+INDEX(Tabelle1[[Type]:[Caps]],MATCH(Tabelle356[[#This Row],[Equipment]],Tabelle1[Item],0),1)</f>
        <v>Chem</v>
      </c>
      <c r="D210" s="24" t="s">
        <v>202</v>
      </c>
      <c r="E210" s="21">
        <f>+INDEX(Tabelle1[[Type]:[Caps]],MATCH(Tabelle356[[#This Row],[Equipment]],Tabelle1[Item],0),3)</f>
        <v>24</v>
      </c>
      <c r="F210" s="22"/>
      <c r="G210" s="22">
        <f t="shared" si="7"/>
        <v>0</v>
      </c>
      <c r="H210" s="28" t="str">
        <f>+INDEX(Tabelle1[[Type]:[Basic equipment]],MATCH(Tabelle356[[#This Row],[Equipment]],Tabelle1[Item],0),6)</f>
        <v>-</v>
      </c>
      <c r="I210" s="25"/>
    </row>
    <row r="211" spans="1:9" s="12" customFormat="1" ht="12.5">
      <c r="A211" s="23" t="s">
        <v>339</v>
      </c>
      <c r="B211" s="23" t="s">
        <v>127</v>
      </c>
      <c r="C211" s="24" t="str">
        <f>+INDEX(Tabelle1[[Type]:[Caps]],MATCH(Tabelle356[[#This Row],[Equipment]],Tabelle1[Item],0),1)</f>
        <v>Chem</v>
      </c>
      <c r="D211" s="24" t="s">
        <v>145</v>
      </c>
      <c r="E211" s="21">
        <f>+INDEX(Tabelle1[[Type]:[Caps]],MATCH(Tabelle356[[#This Row],[Equipment]],Tabelle1[Item],0),3)</f>
        <v>20</v>
      </c>
      <c r="F211" s="22"/>
      <c r="G211" s="22">
        <f t="shared" si="7"/>
        <v>0</v>
      </c>
      <c r="H211" s="28" t="str">
        <f>+INDEX(Tabelle1[[Type]:[Basic equipment]],MATCH(Tabelle356[[#This Row],[Equipment]],Tabelle1[Item],0),6)</f>
        <v>-</v>
      </c>
      <c r="I211" s="25"/>
    </row>
    <row r="212" spans="1:9" s="12" customFormat="1" ht="12.5">
      <c r="A212" s="23" t="s">
        <v>339</v>
      </c>
      <c r="B212" s="23" t="s">
        <v>127</v>
      </c>
      <c r="C212" s="24" t="str">
        <f>+INDEX(Tabelle1[[Type]:[Caps]],MATCH(Tabelle356[[#This Row],[Equipment]],Tabelle1[Item],0),1)</f>
        <v>Chem</v>
      </c>
      <c r="D212" s="24" t="s">
        <v>214</v>
      </c>
      <c r="E212" s="21">
        <f>+INDEX(Tabelle1[[Type]:[Caps]],MATCH(Tabelle356[[#This Row],[Equipment]],Tabelle1[Item],0),3)</f>
        <v>20</v>
      </c>
      <c r="F212" s="22"/>
      <c r="G212" s="22">
        <f t="shared" si="7"/>
        <v>0</v>
      </c>
      <c r="H212" s="28" t="str">
        <f>+INDEX(Tabelle1[[Type]:[Basic equipment]],MATCH(Tabelle356[[#This Row],[Equipment]],Tabelle1[Item],0),6)</f>
        <v>-</v>
      </c>
      <c r="I212" s="25"/>
    </row>
    <row r="213" spans="1:9" s="12" customFormat="1" ht="12.5">
      <c r="A213" s="23" t="s">
        <v>339</v>
      </c>
      <c r="B213" s="23" t="s">
        <v>127</v>
      </c>
      <c r="C213" s="24" t="str">
        <f>+INDEX(Tabelle1[[Type]:[Caps]],MATCH(Tabelle356[[#This Row],[Equipment]],Tabelle1[Item],0),1)</f>
        <v>Chem</v>
      </c>
      <c r="D213" s="24" t="s">
        <v>176</v>
      </c>
      <c r="E213" s="21">
        <f>+INDEX(Tabelle1[[Type]:[Caps]],MATCH(Tabelle356[[#This Row],[Equipment]],Tabelle1[Item],0),3)</f>
        <v>20</v>
      </c>
      <c r="F213" s="22"/>
      <c r="G213" s="22">
        <f t="shared" si="7"/>
        <v>0</v>
      </c>
      <c r="H213" s="28" t="str">
        <f>+INDEX(Tabelle1[[Type]:[Basic equipment]],MATCH(Tabelle356[[#This Row],[Equipment]],Tabelle1[Item],0),6)</f>
        <v>-</v>
      </c>
      <c r="I213" s="25"/>
    </row>
    <row r="214" spans="1:9" s="12" customFormat="1" ht="12.5">
      <c r="A214" s="23" t="s">
        <v>339</v>
      </c>
      <c r="B214" s="23" t="s">
        <v>127</v>
      </c>
      <c r="C214" s="24" t="str">
        <f>+INDEX(Tabelle1[[Type]:[Caps]],MATCH(Tabelle356[[#This Row],[Equipment]],Tabelle1[Item],0),1)</f>
        <v>Chem</v>
      </c>
      <c r="D214" s="24" t="s">
        <v>105</v>
      </c>
      <c r="E214" s="21">
        <f>+INDEX(Tabelle1[[Type]:[Caps]],MATCH(Tabelle356[[#This Row],[Equipment]],Tabelle1[Item],0),3)</f>
        <v>20</v>
      </c>
      <c r="F214" s="22"/>
      <c r="G214" s="22">
        <f t="shared" si="7"/>
        <v>0</v>
      </c>
      <c r="H214" s="28" t="str">
        <f>+INDEX(Tabelle1[[Type]:[Basic equipment]],MATCH(Tabelle356[[#This Row],[Equipment]],Tabelle1[Item],0),6)</f>
        <v>-</v>
      </c>
      <c r="I214" s="25"/>
    </row>
    <row r="215" spans="1:9" s="12" customFormat="1" ht="12.5">
      <c r="A215" s="23" t="s">
        <v>339</v>
      </c>
      <c r="B215" s="23" t="s">
        <v>127</v>
      </c>
      <c r="C215" s="24" t="str">
        <f>+INDEX(Tabelle1[[Type]:[Caps]],MATCH(Tabelle356[[#This Row],[Equipment]],Tabelle1[Item],0),1)</f>
        <v>Chem</v>
      </c>
      <c r="D215" s="24" t="s">
        <v>280</v>
      </c>
      <c r="E215" s="21">
        <f>+INDEX(Tabelle1[[Type]:[Caps]],MATCH(Tabelle356[[#This Row],[Equipment]],Tabelle1[Item],0),3)</f>
        <v>20</v>
      </c>
      <c r="F215" s="22"/>
      <c r="G215" s="22">
        <f t="shared" si="7"/>
        <v>0</v>
      </c>
      <c r="H215" s="28" t="str">
        <f>+INDEX(Tabelle1[[Type]:[Basic equipment]],MATCH(Tabelle356[[#This Row],[Equipment]],Tabelle1[Item],0),6)</f>
        <v>-</v>
      </c>
      <c r="I215" s="25"/>
    </row>
    <row r="216" spans="1:9" s="12" customFormat="1" ht="12.5">
      <c r="A216" s="23" t="s">
        <v>339</v>
      </c>
      <c r="B216" s="23" t="s">
        <v>127</v>
      </c>
      <c r="C216" s="24" t="str">
        <f>+INDEX(Tabelle1[[Type]:[Caps]],MATCH(Tabelle356[[#This Row],[Equipment]],Tabelle1[Item],0),1)</f>
        <v>Chem</v>
      </c>
      <c r="D216" s="24" t="s">
        <v>221</v>
      </c>
      <c r="E216" s="21">
        <f>+INDEX(Tabelle1[[Type]:[Caps]],MATCH(Tabelle356[[#This Row],[Equipment]],Tabelle1[Item],0),3)</f>
        <v>20</v>
      </c>
      <c r="F216" s="22"/>
      <c r="G216" s="22">
        <f t="shared" si="7"/>
        <v>0</v>
      </c>
      <c r="H216" s="28" t="str">
        <f>+INDEX(Tabelle1[[Type]:[Basic equipment]],MATCH(Tabelle356[[#This Row],[Equipment]],Tabelle1[Item],0),6)</f>
        <v>-</v>
      </c>
      <c r="I216" s="25"/>
    </row>
    <row r="217" spans="1:9" s="12" customFormat="1" ht="12.5">
      <c r="A217" s="23" t="s">
        <v>339</v>
      </c>
      <c r="B217" s="23" t="s">
        <v>127</v>
      </c>
      <c r="C217" s="24" t="str">
        <f>+INDEX(Tabelle1[[Type]:[Caps]],MATCH(Tabelle356[[#This Row],[Equipment]],Tabelle1[Item],0),1)</f>
        <v>Chem</v>
      </c>
      <c r="D217" s="24" t="s">
        <v>279</v>
      </c>
      <c r="E217" s="21">
        <f>+INDEX(Tabelle1[[Type]:[Caps]],MATCH(Tabelle356[[#This Row],[Equipment]],Tabelle1[Item],0),3)</f>
        <v>20</v>
      </c>
      <c r="F217" s="22"/>
      <c r="G217" s="22">
        <f t="shared" si="7"/>
        <v>0</v>
      </c>
      <c r="H217" s="28" t="str">
        <f>+INDEX(Tabelle1[[Type]:[Basic equipment]],MATCH(Tabelle356[[#This Row],[Equipment]],Tabelle1[Item],0),6)</f>
        <v>-</v>
      </c>
      <c r="I217" s="25"/>
    </row>
    <row r="218" spans="1:9" s="12" customFormat="1" ht="12.5">
      <c r="A218" s="23" t="s">
        <v>339</v>
      </c>
      <c r="B218" s="23" t="s">
        <v>127</v>
      </c>
      <c r="C218" s="24" t="str">
        <f>+INDEX(Tabelle1[[Type]:[Caps]],MATCH(Tabelle356[[#This Row],[Equipment]],Tabelle1[Item],0),1)</f>
        <v>Chem</v>
      </c>
      <c r="D218" s="24" t="s">
        <v>387</v>
      </c>
      <c r="E218" s="21">
        <f>+INDEX(Tabelle1[[Type]:[Caps]],MATCH(Tabelle356[[#This Row],[Equipment]],Tabelle1[Item],0),3)</f>
        <v>20</v>
      </c>
      <c r="F218" s="22"/>
      <c r="G218" s="22">
        <f t="shared" si="7"/>
        <v>0</v>
      </c>
      <c r="H218" s="28" t="str">
        <f>+INDEX(Tabelle1[[Type]:[Basic equipment]],MATCH(Tabelle356[[#This Row],[Equipment]],Tabelle1[Item],0),6)</f>
        <v>-</v>
      </c>
      <c r="I218" s="25"/>
    </row>
    <row r="219" spans="1:9" s="12" customFormat="1" ht="12.5">
      <c r="A219" s="23" t="s">
        <v>339</v>
      </c>
      <c r="B219" s="23" t="s">
        <v>127</v>
      </c>
      <c r="C219" s="24" t="str">
        <f>+INDEX(Tabelle1[[Type]:[Caps]],MATCH(Tabelle356[[#This Row],[Equipment]],Tabelle1[Item],0),1)</f>
        <v>Chem</v>
      </c>
      <c r="D219" s="24" t="s">
        <v>154</v>
      </c>
      <c r="E219" s="21">
        <f>+INDEX(Tabelle1[[Type]:[Caps]],MATCH(Tabelle356[[#This Row],[Equipment]],Tabelle1[Item],0),3)</f>
        <v>20</v>
      </c>
      <c r="F219" s="22"/>
      <c r="G219" s="22">
        <f t="shared" si="7"/>
        <v>0</v>
      </c>
      <c r="H219" s="28" t="str">
        <f>+INDEX(Tabelle1[[Type]:[Basic equipment]],MATCH(Tabelle356[[#This Row],[Equipment]],Tabelle1[Item],0),6)</f>
        <v>-</v>
      </c>
      <c r="I219" s="25"/>
    </row>
    <row r="220" spans="1:9" s="12" customFormat="1" ht="12.5">
      <c r="A220" s="23" t="s">
        <v>339</v>
      </c>
      <c r="B220" s="23" t="s">
        <v>127</v>
      </c>
      <c r="C220" s="24" t="str">
        <f>+INDEX(Tabelle1[[Type]:[Caps]],MATCH(Tabelle356[[#This Row],[Equipment]],Tabelle1[Item],0),1)</f>
        <v>Chem</v>
      </c>
      <c r="D220" s="24" t="s">
        <v>278</v>
      </c>
      <c r="E220" s="21">
        <f>+INDEX(Tabelle1[[Type]:[Caps]],MATCH(Tabelle356[[#This Row],[Equipment]],Tabelle1[Item],0),3)</f>
        <v>16</v>
      </c>
      <c r="F220" s="22"/>
      <c r="G220" s="22">
        <f t="shared" si="7"/>
        <v>0</v>
      </c>
      <c r="H220" s="28" t="str">
        <f>+INDEX(Tabelle1[[Type]:[Basic equipment]],MATCH(Tabelle356[[#This Row],[Equipment]],Tabelle1[Item],0),6)</f>
        <v>-</v>
      </c>
      <c r="I220" s="25"/>
    </row>
    <row r="221" spans="1:9" s="12" customFormat="1" ht="12.5">
      <c r="A221" s="23" t="s">
        <v>339</v>
      </c>
      <c r="B221" s="23" t="s">
        <v>127</v>
      </c>
      <c r="C221" s="24" t="str">
        <f>+INDEX(Tabelle1[[Type]:[Caps]],MATCH(Tabelle356[[#This Row],[Equipment]],Tabelle1[Item],0),1)</f>
        <v>Chem</v>
      </c>
      <c r="D221" s="24" t="s">
        <v>126</v>
      </c>
      <c r="E221" s="21">
        <f>+INDEX(Tabelle1[[Type]:[Caps]],MATCH(Tabelle356[[#This Row],[Equipment]],Tabelle1[Item],0),3)</f>
        <v>16</v>
      </c>
      <c r="F221" s="22"/>
      <c r="G221" s="22">
        <f t="shared" si="7"/>
        <v>0</v>
      </c>
      <c r="H221" s="28" t="str">
        <f>+INDEX(Tabelle1[[Type]:[Basic equipment]],MATCH(Tabelle356[[#This Row],[Equipment]],Tabelle1[Item],0),6)</f>
        <v>-</v>
      </c>
      <c r="I221" s="25"/>
    </row>
    <row r="222" spans="1:9" s="12" customFormat="1" ht="12.5">
      <c r="A222" s="23" t="s">
        <v>339</v>
      </c>
      <c r="B222" s="23" t="s">
        <v>127</v>
      </c>
      <c r="C222" s="24" t="str">
        <f>+INDEX(Tabelle1[[Type]:[Caps]],MATCH(Tabelle356[[#This Row],[Equipment]],Tabelle1[Item],0),1)</f>
        <v>Chem</v>
      </c>
      <c r="D222" s="24" t="s">
        <v>106</v>
      </c>
      <c r="E222" s="21">
        <f>+INDEX(Tabelle1[[Type]:[Caps]],MATCH(Tabelle356[[#This Row],[Equipment]],Tabelle1[Item],0),3)</f>
        <v>13</v>
      </c>
      <c r="F222" s="22"/>
      <c r="G222" s="22">
        <f t="shared" si="7"/>
        <v>0</v>
      </c>
      <c r="H222" s="28" t="str">
        <f>+INDEX(Tabelle1[[Type]:[Basic equipment]],MATCH(Tabelle356[[#This Row],[Equipment]],Tabelle1[Item],0),6)</f>
        <v>-</v>
      </c>
      <c r="I222" s="25"/>
    </row>
    <row r="223" spans="1:9" s="12" customFormat="1" ht="12.5">
      <c r="A223" s="23" t="s">
        <v>339</v>
      </c>
      <c r="B223" s="23" t="s">
        <v>127</v>
      </c>
      <c r="C223" s="24" t="str">
        <f>+INDEX(Tabelle1[[Type]:[Caps]],MATCH(Tabelle356[[#This Row],[Equipment]],Tabelle1[Item],0),1)</f>
        <v>Chem</v>
      </c>
      <c r="D223" s="24" t="s">
        <v>128</v>
      </c>
      <c r="E223" s="21">
        <f>+INDEX(Tabelle1[[Type]:[Caps]],MATCH(Tabelle356[[#This Row],[Equipment]],Tabelle1[Item],0),3)</f>
        <v>13</v>
      </c>
      <c r="F223" s="22"/>
      <c r="G223" s="22">
        <f t="shared" si="7"/>
        <v>0</v>
      </c>
      <c r="H223" s="28" t="str">
        <f>+INDEX(Tabelle1[[Type]:[Basic equipment]],MATCH(Tabelle356[[#This Row],[Equipment]],Tabelle1[Item],0),6)</f>
        <v>-</v>
      </c>
      <c r="I223" s="25"/>
    </row>
    <row r="224" spans="1:9" s="12" customFormat="1" ht="12.5">
      <c r="A224" s="23" t="s">
        <v>339</v>
      </c>
      <c r="B224" s="23" t="s">
        <v>127</v>
      </c>
      <c r="C224" s="24" t="str">
        <f>+INDEX(Tabelle1[[Type]:[Caps]],MATCH(Tabelle356[[#This Row],[Equipment]],Tabelle1[Item],0),1)</f>
        <v>Chem</v>
      </c>
      <c r="D224" s="24" t="s">
        <v>232</v>
      </c>
      <c r="E224" s="21">
        <f>+INDEX(Tabelle1[[Type]:[Caps]],MATCH(Tabelle356[[#This Row],[Equipment]],Tabelle1[Item],0),3)</f>
        <v>11</v>
      </c>
      <c r="F224" s="22"/>
      <c r="G224" s="22">
        <f t="shared" si="7"/>
        <v>0</v>
      </c>
      <c r="H224" s="28" t="str">
        <f>+INDEX(Tabelle1[[Type]:[Basic equipment]],MATCH(Tabelle356[[#This Row],[Equipment]],Tabelle1[Item],0),6)</f>
        <v>-</v>
      </c>
      <c r="I224" s="25"/>
    </row>
    <row r="225" spans="1:9" s="12" customFormat="1" ht="12.5">
      <c r="A225" s="23" t="s">
        <v>339</v>
      </c>
      <c r="B225" s="23" t="s">
        <v>127</v>
      </c>
      <c r="C225" s="24" t="str">
        <f>+INDEX(Tabelle1[[Type]:[Caps]],MATCH(Tabelle356[[#This Row],[Equipment]],Tabelle1[Item],0),1)</f>
        <v>Chem</v>
      </c>
      <c r="D225" s="24" t="s">
        <v>213</v>
      </c>
      <c r="E225" s="21">
        <f>+INDEX(Tabelle1[[Type]:[Caps]],MATCH(Tabelle356[[#This Row],[Equipment]],Tabelle1[Item],0),3)</f>
        <v>10</v>
      </c>
      <c r="F225" s="22"/>
      <c r="G225" s="22">
        <f t="shared" si="7"/>
        <v>0</v>
      </c>
      <c r="H225" s="28" t="str">
        <f>+INDEX(Tabelle1[[Type]:[Basic equipment]],MATCH(Tabelle356[[#This Row],[Equipment]],Tabelle1[Item],0),6)</f>
        <v>-</v>
      </c>
      <c r="I225" s="25"/>
    </row>
    <row r="226" spans="1:9" s="12" customFormat="1" ht="14">
      <c r="A226" s="87" t="s">
        <v>339</v>
      </c>
      <c r="B226" s="86" t="s">
        <v>160</v>
      </c>
      <c r="C226" s="86"/>
      <c r="D226" s="86"/>
      <c r="E226" s="88"/>
      <c r="F226" s="88"/>
      <c r="G226" s="88"/>
      <c r="H226" s="86"/>
      <c r="I226" s="25"/>
    </row>
    <row r="227" spans="1:9" s="12" customFormat="1" ht="12.5">
      <c r="A227" s="23" t="s">
        <v>339</v>
      </c>
      <c r="B227" s="24" t="s">
        <v>160</v>
      </c>
      <c r="C227" s="24" t="str">
        <f>+INDEX(Tabelle1[[Type]:[Caps]],MATCH(Tabelle356[[#This Row],[Equipment]],Tabelle1[Item],0),1)</f>
        <v>Leader</v>
      </c>
      <c r="D227" s="24" t="s">
        <v>215</v>
      </c>
      <c r="E227" s="21">
        <f>+INDEX(Tabelle1[[Type]:[Caps]],MATCH(Tabelle356[[#This Row],[Equipment]],Tabelle1[Item],0),3)</f>
        <v>39</v>
      </c>
      <c r="F227" s="22"/>
      <c r="G227" s="22">
        <f>+F227*E227</f>
        <v>0</v>
      </c>
      <c r="H227" s="28" t="str">
        <f>+INDEX(Tabelle1[[Type]:[Basic equipment]],MATCH(Tabelle356[[#This Row],[Equipment]],Tabelle1[Item],0),6)</f>
        <v>-</v>
      </c>
      <c r="I227" s="25"/>
    </row>
    <row r="228" spans="1:9" s="12" customFormat="1" ht="12.5">
      <c r="A228" s="23" t="s">
        <v>339</v>
      </c>
      <c r="B228" s="24" t="s">
        <v>160</v>
      </c>
      <c r="C228" s="24" t="str">
        <f>+INDEX(Tabelle1[[Type]:[Caps]],MATCH(Tabelle356[[#This Row],[Equipment]],Tabelle1[Item],0),1)</f>
        <v>Leader</v>
      </c>
      <c r="D228" s="24" t="s">
        <v>182</v>
      </c>
      <c r="E228" s="21">
        <f>+INDEX(Tabelle1[[Type]:[Caps]],MATCH(Tabelle356[[#This Row],[Equipment]],Tabelle1[Item],0),3)</f>
        <v>36</v>
      </c>
      <c r="F228" s="22"/>
      <c r="G228" s="22">
        <f t="shared" ref="G228:G248" si="8">+F228*E228</f>
        <v>0</v>
      </c>
      <c r="H228" s="28" t="str">
        <f>+INDEX(Tabelle1[[Type]:[Basic equipment]],MATCH(Tabelle356[[#This Row],[Equipment]],Tabelle1[Item],0),6)</f>
        <v>-</v>
      </c>
      <c r="I228" s="25"/>
    </row>
    <row r="229" spans="1:9" s="12" customFormat="1" ht="12.5">
      <c r="A229" s="23" t="s">
        <v>339</v>
      </c>
      <c r="B229" s="24" t="s">
        <v>160</v>
      </c>
      <c r="C229" s="24" t="str">
        <f>+INDEX(Tabelle1[[Type]:[Caps]],MATCH(Tabelle356[[#This Row],[Equipment]],Tabelle1[Item],0),1)</f>
        <v>Leader</v>
      </c>
      <c r="D229" s="24" t="s">
        <v>177</v>
      </c>
      <c r="E229" s="21">
        <f>+INDEX(Tabelle1[[Type]:[Caps]],MATCH(Tabelle356[[#This Row],[Equipment]],Tabelle1[Item],0),3)</f>
        <v>26</v>
      </c>
      <c r="F229" s="22"/>
      <c r="G229" s="22">
        <f t="shared" si="8"/>
        <v>0</v>
      </c>
      <c r="H229" s="28" t="str">
        <f>+INDEX(Tabelle1[[Type]:[Basic equipment]],MATCH(Tabelle356[[#This Row],[Equipment]],Tabelle1[Item],0),6)</f>
        <v>-</v>
      </c>
      <c r="I229" s="25"/>
    </row>
    <row r="230" spans="1:9" s="12" customFormat="1" ht="12.5">
      <c r="A230" s="23" t="s">
        <v>339</v>
      </c>
      <c r="B230" s="24" t="s">
        <v>160</v>
      </c>
      <c r="C230" s="24" t="str">
        <f>+INDEX(Tabelle1[[Type]:[Caps]],MATCH(Tabelle356[[#This Row],[Equipment]],Tabelle1[Item],0),1)</f>
        <v>Leader</v>
      </c>
      <c r="D230" s="24" t="s">
        <v>233</v>
      </c>
      <c r="E230" s="21">
        <f>+INDEX(Tabelle1[[Type]:[Caps]],MATCH(Tabelle356[[#This Row],[Equipment]],Tabelle1[Item],0),3)</f>
        <v>20</v>
      </c>
      <c r="F230" s="22"/>
      <c r="G230" s="22">
        <f t="shared" si="8"/>
        <v>0</v>
      </c>
      <c r="H230" s="28" t="str">
        <f>+INDEX(Tabelle1[[Type]:[Basic equipment]],MATCH(Tabelle356[[#This Row],[Equipment]],Tabelle1[Item],0),6)</f>
        <v>-</v>
      </c>
      <c r="I230" s="25"/>
    </row>
    <row r="231" spans="1:9" s="12" customFormat="1" ht="12.5">
      <c r="A231" s="23" t="s">
        <v>339</v>
      </c>
      <c r="B231" s="24" t="s">
        <v>160</v>
      </c>
      <c r="C231" s="24" t="str">
        <f>+INDEX(Tabelle1[[Type]:[Caps]],MATCH(Tabelle356[[#This Row],[Equipment]],Tabelle1[Item],0),1)</f>
        <v>Leader</v>
      </c>
      <c r="D231" s="24" t="s">
        <v>197</v>
      </c>
      <c r="E231" s="21">
        <f>+INDEX(Tabelle1[[Type]:[Caps]],MATCH(Tabelle356[[#This Row],[Equipment]],Tabelle1[Item],0),3)</f>
        <v>20</v>
      </c>
      <c r="F231" s="22"/>
      <c r="G231" s="22">
        <f t="shared" si="8"/>
        <v>0</v>
      </c>
      <c r="H231" s="28" t="str">
        <f>+INDEX(Tabelle1[[Type]:[Basic equipment]],MATCH(Tabelle356[[#This Row],[Equipment]],Tabelle1[Item],0),6)</f>
        <v>-</v>
      </c>
      <c r="I231" s="25"/>
    </row>
    <row r="232" spans="1:9" s="12" customFormat="1" ht="12.5">
      <c r="A232" s="23" t="s">
        <v>339</v>
      </c>
      <c r="B232" s="24" t="s">
        <v>160</v>
      </c>
      <c r="C232" s="24" t="str">
        <f>+INDEX(Tabelle1[[Type]:[Caps]],MATCH(Tabelle356[[#This Row],[Equipment]],Tabelle1[Item],0),1)</f>
        <v>Leader</v>
      </c>
      <c r="D232" s="24" t="s">
        <v>163</v>
      </c>
      <c r="E232" s="21">
        <f>+INDEX(Tabelle1[[Type]:[Caps]],MATCH(Tabelle356[[#This Row],[Equipment]],Tabelle1[Item],0),3)</f>
        <v>20</v>
      </c>
      <c r="F232" s="22"/>
      <c r="G232" s="22">
        <f t="shared" si="8"/>
        <v>0</v>
      </c>
      <c r="H232" s="28" t="str">
        <f>+INDEX(Tabelle1[[Type]:[Basic equipment]],MATCH(Tabelle356[[#This Row],[Equipment]],Tabelle1[Item],0),6)</f>
        <v>-</v>
      </c>
      <c r="I232" s="25"/>
    </row>
    <row r="233" spans="1:9" s="12" customFormat="1" ht="12.5">
      <c r="A233" s="23" t="s">
        <v>339</v>
      </c>
      <c r="B233" s="24" t="s">
        <v>160</v>
      </c>
      <c r="C233" s="24" t="str">
        <f>+INDEX(Tabelle1[[Type]:[Caps]],MATCH(Tabelle356[[#This Row],[Equipment]],Tabelle1[Item],0),1)</f>
        <v>Leader</v>
      </c>
      <c r="D233" s="24" t="s">
        <v>286</v>
      </c>
      <c r="E233" s="21">
        <f>+INDEX(Tabelle1[[Type]:[Caps]],MATCH(Tabelle356[[#This Row],[Equipment]],Tabelle1[Item],0),3)</f>
        <v>16</v>
      </c>
      <c r="F233" s="22"/>
      <c r="G233" s="22">
        <f t="shared" si="8"/>
        <v>0</v>
      </c>
      <c r="H233" s="28" t="str">
        <f>+INDEX(Tabelle1[[Type]:[Basic equipment]],MATCH(Tabelle356[[#This Row],[Equipment]],Tabelle1[Item],0),6)</f>
        <v>-</v>
      </c>
      <c r="I233" s="25"/>
    </row>
    <row r="234" spans="1:9" s="12" customFormat="1" ht="12.5">
      <c r="A234" s="23" t="s">
        <v>339</v>
      </c>
      <c r="B234" s="24" t="s">
        <v>160</v>
      </c>
      <c r="C234" s="24" t="str">
        <f>+INDEX(Tabelle1[[Type]:[Caps]],MATCH(Tabelle356[[#This Row],[Equipment]],Tabelle1[Item],0),1)</f>
        <v>Leader</v>
      </c>
      <c r="D234" s="24" t="s">
        <v>284</v>
      </c>
      <c r="E234" s="21">
        <f>+INDEX(Tabelle1[[Type]:[Caps]],MATCH(Tabelle356[[#This Row],[Equipment]],Tabelle1[Item],0),3)</f>
        <v>16</v>
      </c>
      <c r="F234" s="22"/>
      <c r="G234" s="22">
        <f t="shared" si="8"/>
        <v>0</v>
      </c>
      <c r="H234" s="28" t="str">
        <f>+INDEX(Tabelle1[[Type]:[Basic equipment]],MATCH(Tabelle356[[#This Row],[Equipment]],Tabelle1[Item],0),6)</f>
        <v>-</v>
      </c>
      <c r="I234" s="25"/>
    </row>
    <row r="235" spans="1:9" s="12" customFormat="1" ht="12.5">
      <c r="A235" s="23" t="s">
        <v>339</v>
      </c>
      <c r="B235" s="24" t="s">
        <v>160</v>
      </c>
      <c r="C235" s="24" t="str">
        <f>+INDEX(Tabelle1[[Type]:[Caps]],MATCH(Tabelle356[[#This Row],[Equipment]],Tabelle1[Item],0),1)</f>
        <v>Leader</v>
      </c>
      <c r="D235" s="24" t="s">
        <v>193</v>
      </c>
      <c r="E235" s="21">
        <f>+INDEX(Tabelle1[[Type]:[Caps]],MATCH(Tabelle356[[#This Row],[Equipment]],Tabelle1[Item],0),3)</f>
        <v>13</v>
      </c>
      <c r="F235" s="22"/>
      <c r="G235" s="22">
        <f t="shared" si="8"/>
        <v>0</v>
      </c>
      <c r="H235" s="28" t="str">
        <f>+INDEX(Tabelle1[[Type]:[Basic equipment]],MATCH(Tabelle356[[#This Row],[Equipment]],Tabelle1[Item],0),6)</f>
        <v>-</v>
      </c>
      <c r="I235" s="25"/>
    </row>
    <row r="236" spans="1:9" s="12" customFormat="1" ht="12.5">
      <c r="A236" s="23" t="s">
        <v>339</v>
      </c>
      <c r="B236" s="24" t="s">
        <v>160</v>
      </c>
      <c r="C236" s="24" t="str">
        <f>+INDEX(Tabelle1[[Type]:[Caps]],MATCH(Tabelle356[[#This Row],[Equipment]],Tabelle1[Item],0),1)</f>
        <v>Leader</v>
      </c>
      <c r="D236" s="24" t="s">
        <v>345</v>
      </c>
      <c r="E236" s="21">
        <f>+INDEX(Tabelle1[[Type]:[Caps]],MATCH(Tabelle356[[#This Row],[Equipment]],Tabelle1[Item],0),3)</f>
        <v>13</v>
      </c>
      <c r="F236" s="22"/>
      <c r="G236" s="22">
        <f t="shared" si="8"/>
        <v>0</v>
      </c>
      <c r="H236" s="28" t="str">
        <f>+INDEX(Tabelle1[[Type]:[Basic equipment]],MATCH(Tabelle356[[#This Row],[Equipment]],Tabelle1[Item],0),6)</f>
        <v>-</v>
      </c>
      <c r="I236" s="25"/>
    </row>
    <row r="237" spans="1:9" s="12" customFormat="1" ht="12.5">
      <c r="A237" s="23" t="s">
        <v>339</v>
      </c>
      <c r="B237" s="24" t="s">
        <v>160</v>
      </c>
      <c r="C237" s="24" t="str">
        <f>+INDEX(Tabelle1[[Type]:[Caps]],MATCH(Tabelle356[[#This Row],[Equipment]],Tabelle1[Item],0),1)</f>
        <v>Leader</v>
      </c>
      <c r="D237" s="24" t="s">
        <v>283</v>
      </c>
      <c r="E237" s="21">
        <f>+INDEX(Tabelle1[[Type]:[Caps]],MATCH(Tabelle356[[#This Row],[Equipment]],Tabelle1[Item],0),3)</f>
        <v>13</v>
      </c>
      <c r="F237" s="22"/>
      <c r="G237" s="22">
        <f t="shared" si="8"/>
        <v>0</v>
      </c>
      <c r="H237" s="28" t="str">
        <f>+INDEX(Tabelle1[[Type]:[Basic equipment]],MATCH(Tabelle356[[#This Row],[Equipment]],Tabelle1[Item],0),6)</f>
        <v>-</v>
      </c>
      <c r="I237" s="25"/>
    </row>
    <row r="238" spans="1:9" s="12" customFormat="1" ht="12.5">
      <c r="A238" s="23" t="s">
        <v>339</v>
      </c>
      <c r="B238" s="24" t="s">
        <v>160</v>
      </c>
      <c r="C238" s="24" t="str">
        <f>+INDEX(Tabelle1[[Type]:[Caps]],MATCH(Tabelle356[[#This Row],[Equipment]],Tabelle1[Item],0),1)</f>
        <v>Leader</v>
      </c>
      <c r="D238" s="24" t="s">
        <v>343</v>
      </c>
      <c r="E238" s="21">
        <f>+INDEX(Tabelle1[[Type]:[Caps]],MATCH(Tabelle356[[#This Row],[Equipment]],Tabelle1[Item],0),3)</f>
        <v>12</v>
      </c>
      <c r="F238" s="22"/>
      <c r="G238" s="22">
        <f t="shared" si="8"/>
        <v>0</v>
      </c>
      <c r="H238" s="28" t="str">
        <f>+INDEX(Tabelle1[[Type]:[Basic equipment]],MATCH(Tabelle356[[#This Row],[Equipment]],Tabelle1[Item],0),6)</f>
        <v>-</v>
      </c>
      <c r="I238" s="25"/>
    </row>
    <row r="239" spans="1:9" s="12" customFormat="1" ht="12.5">
      <c r="A239" s="23" t="s">
        <v>339</v>
      </c>
      <c r="B239" s="24" t="s">
        <v>160</v>
      </c>
      <c r="C239" s="24" t="str">
        <f>+INDEX(Tabelle1[[Type]:[Caps]],MATCH(Tabelle356[[#This Row],[Equipment]],Tabelle1[Item],0),1)</f>
        <v>Leader</v>
      </c>
      <c r="D239" s="24" t="s">
        <v>285</v>
      </c>
      <c r="E239" s="21">
        <f>+INDEX(Tabelle1[[Type]:[Caps]],MATCH(Tabelle356[[#This Row],[Equipment]],Tabelle1[Item],0),3)</f>
        <v>11</v>
      </c>
      <c r="F239" s="22"/>
      <c r="G239" s="22">
        <f t="shared" si="8"/>
        <v>0</v>
      </c>
      <c r="H239" s="28" t="str">
        <f>+INDEX(Tabelle1[[Type]:[Basic equipment]],MATCH(Tabelle356[[#This Row],[Equipment]],Tabelle1[Item],0),6)</f>
        <v>-</v>
      </c>
      <c r="I239" s="25"/>
    </row>
    <row r="240" spans="1:9" s="12" customFormat="1" ht="12.5">
      <c r="A240" s="23" t="s">
        <v>339</v>
      </c>
      <c r="B240" s="24" t="s">
        <v>160</v>
      </c>
      <c r="C240" s="24" t="str">
        <f>+INDEX(Tabelle1[[Type]:[Caps]],MATCH(Tabelle356[[#This Row],[Equipment]],Tabelle1[Item],0),1)</f>
        <v>Leader</v>
      </c>
      <c r="D240" s="24" t="s">
        <v>159</v>
      </c>
      <c r="E240" s="21">
        <f>+INDEX(Tabelle1[[Type]:[Caps]],MATCH(Tabelle356[[#This Row],[Equipment]],Tabelle1[Item],0),3)</f>
        <v>10</v>
      </c>
      <c r="F240" s="22"/>
      <c r="G240" s="22">
        <f t="shared" si="8"/>
        <v>0</v>
      </c>
      <c r="H240" s="28" t="str">
        <f>+INDEX(Tabelle1[[Type]:[Basic equipment]],MATCH(Tabelle356[[#This Row],[Equipment]],Tabelle1[Item],0),6)</f>
        <v>-</v>
      </c>
      <c r="I240" s="25"/>
    </row>
    <row r="241" spans="1:9" s="12" customFormat="1" ht="12.5">
      <c r="A241" s="23" t="s">
        <v>339</v>
      </c>
      <c r="B241" s="24" t="s">
        <v>160</v>
      </c>
      <c r="C241" s="24" t="str">
        <f>+INDEX(Tabelle1[[Type]:[Caps]],MATCH(Tabelle356[[#This Row],[Equipment]],Tabelle1[Item],0),1)</f>
        <v>Leader</v>
      </c>
      <c r="D241" s="24" t="s">
        <v>344</v>
      </c>
      <c r="E241" s="21">
        <f>+INDEX(Tabelle1[[Type]:[Caps]],MATCH(Tabelle356[[#This Row],[Equipment]],Tabelle1[Item],0),3)</f>
        <v>10</v>
      </c>
      <c r="F241" s="22"/>
      <c r="G241" s="22">
        <f t="shared" si="8"/>
        <v>0</v>
      </c>
      <c r="H241" s="28" t="str">
        <f>+INDEX(Tabelle1[[Type]:[Basic equipment]],MATCH(Tabelle356[[#This Row],[Equipment]],Tabelle1[Item],0),6)</f>
        <v>-</v>
      </c>
      <c r="I241" s="25"/>
    </row>
    <row r="242" spans="1:9" s="12" customFormat="1" ht="12.5">
      <c r="A242" s="23" t="s">
        <v>339</v>
      </c>
      <c r="B242" s="24" t="s">
        <v>160</v>
      </c>
      <c r="C242" s="24" t="str">
        <f>+INDEX(Tabelle1[[Type]:[Caps]],MATCH(Tabelle356[[#This Row],[Equipment]],Tabelle1[Item],0),1)</f>
        <v>Leader</v>
      </c>
      <c r="D242" s="24" t="s">
        <v>161</v>
      </c>
      <c r="E242" s="21">
        <f>+INDEX(Tabelle1[[Type]:[Caps]],MATCH(Tabelle356[[#This Row],[Equipment]],Tabelle1[Item],0),3)</f>
        <v>10</v>
      </c>
      <c r="F242" s="22"/>
      <c r="G242" s="22">
        <f t="shared" si="8"/>
        <v>0</v>
      </c>
      <c r="H242" s="28" t="str">
        <f>+INDEX(Tabelle1[[Type]:[Basic equipment]],MATCH(Tabelle356[[#This Row],[Equipment]],Tabelle1[Item],0),6)</f>
        <v>-</v>
      </c>
      <c r="I242" s="25"/>
    </row>
    <row r="243" spans="1:9" s="12" customFormat="1" ht="12.5">
      <c r="A243" s="23" t="s">
        <v>339</v>
      </c>
      <c r="B243" s="24" t="s">
        <v>160</v>
      </c>
      <c r="C243" s="24" t="str">
        <f>+INDEX(Tabelle1[[Type]:[Caps]],MATCH(Tabelle356[[#This Row],[Equipment]],Tabelle1[Item],0),1)</f>
        <v>Leader</v>
      </c>
      <c r="D243" s="24" t="s">
        <v>206</v>
      </c>
      <c r="E243" s="21">
        <f>+INDEX(Tabelle1[[Type]:[Caps]],MATCH(Tabelle356[[#This Row],[Equipment]],Tabelle1[Item],0),3)</f>
        <v>10</v>
      </c>
      <c r="F243" s="22"/>
      <c r="G243" s="22">
        <f t="shared" si="8"/>
        <v>0</v>
      </c>
      <c r="H243" s="28" t="str">
        <f>+INDEX(Tabelle1[[Type]:[Basic equipment]],MATCH(Tabelle356[[#This Row],[Equipment]],Tabelle1[Item],0),6)</f>
        <v>-</v>
      </c>
      <c r="I243" s="25"/>
    </row>
    <row r="244" spans="1:9" s="12" customFormat="1" ht="12.5">
      <c r="A244" s="23" t="s">
        <v>339</v>
      </c>
      <c r="B244" s="24" t="s">
        <v>160</v>
      </c>
      <c r="C244" s="24" t="str">
        <f>+INDEX(Tabelle1[[Type]:[Caps]],MATCH(Tabelle356[[#This Row],[Equipment]],Tabelle1[Item],0),1)</f>
        <v>Leader</v>
      </c>
      <c r="D244" s="24" t="s">
        <v>287</v>
      </c>
      <c r="E244" s="21">
        <f>+INDEX(Tabelle1[[Type]:[Caps]],MATCH(Tabelle356[[#This Row],[Equipment]],Tabelle1[Item],0),3)</f>
        <v>8</v>
      </c>
      <c r="F244" s="22"/>
      <c r="G244" s="22">
        <f t="shared" si="8"/>
        <v>0</v>
      </c>
      <c r="H244" s="28" t="str">
        <f>+INDEX(Tabelle1[[Type]:[Basic equipment]],MATCH(Tabelle356[[#This Row],[Equipment]],Tabelle1[Item],0),6)</f>
        <v>-</v>
      </c>
      <c r="I244" s="25"/>
    </row>
    <row r="245" spans="1:9" s="12" customFormat="1" ht="12.5">
      <c r="A245" s="23" t="s">
        <v>339</v>
      </c>
      <c r="B245" s="24" t="s">
        <v>160</v>
      </c>
      <c r="C245" s="24" t="str">
        <f>+INDEX(Tabelle1[[Type]:[Caps]],MATCH(Tabelle356[[#This Row],[Equipment]],Tabelle1[Item],0),1)</f>
        <v>Leader</v>
      </c>
      <c r="D245" s="24" t="s">
        <v>388</v>
      </c>
      <c r="E245" s="21">
        <f>+INDEX(Tabelle1[[Type]:[Caps]],MATCH(Tabelle356[[#This Row],[Equipment]],Tabelle1[Item],0),3)</f>
        <v>7</v>
      </c>
      <c r="F245" s="22"/>
      <c r="G245" s="22">
        <f t="shared" si="8"/>
        <v>0</v>
      </c>
      <c r="H245" s="28" t="str">
        <f>+INDEX(Tabelle1[[Type]:[Basic equipment]],MATCH(Tabelle356[[#This Row],[Equipment]],Tabelle1[Item],0),6)</f>
        <v>-</v>
      </c>
      <c r="I245" s="25"/>
    </row>
    <row r="246" spans="1:9" s="12" customFormat="1" ht="12.5">
      <c r="A246" s="23" t="s">
        <v>339</v>
      </c>
      <c r="B246" s="24" t="s">
        <v>160</v>
      </c>
      <c r="C246" s="24" t="str">
        <f>+INDEX(Tabelle1[[Type]:[Caps]],MATCH(Tabelle356[[#This Row],[Equipment]],Tabelle1[Item],0),1)</f>
        <v>Leader</v>
      </c>
      <c r="D246" s="24" t="s">
        <v>389</v>
      </c>
      <c r="E246" s="21">
        <f>+INDEX(Tabelle1[[Type]:[Caps]],MATCH(Tabelle356[[#This Row],[Equipment]],Tabelle1[Item],0),3)</f>
        <v>7</v>
      </c>
      <c r="F246" s="22"/>
      <c r="G246" s="22">
        <f t="shared" si="8"/>
        <v>0</v>
      </c>
      <c r="H246" s="28" t="str">
        <f>+INDEX(Tabelle1[[Type]:[Basic equipment]],MATCH(Tabelle356[[#This Row],[Equipment]],Tabelle1[Item],0),6)</f>
        <v>-</v>
      </c>
      <c r="I246" s="25"/>
    </row>
    <row r="247" spans="1:9" s="12" customFormat="1" ht="12.5">
      <c r="A247" s="23" t="s">
        <v>339</v>
      </c>
      <c r="B247" s="24" t="s">
        <v>160</v>
      </c>
      <c r="C247" s="24" t="str">
        <f>+INDEX(Tabelle1[[Type]:[Caps]],MATCH(Tabelle356[[#This Row],[Equipment]],Tabelle1[Item],0),1)</f>
        <v>Leader</v>
      </c>
      <c r="D247" s="24" t="s">
        <v>226</v>
      </c>
      <c r="E247" s="21">
        <f>+INDEX(Tabelle1[[Type]:[Caps]],MATCH(Tabelle356[[#This Row],[Equipment]],Tabelle1[Item],0),3)</f>
        <v>7</v>
      </c>
      <c r="F247" s="22"/>
      <c r="G247" s="22">
        <f t="shared" si="8"/>
        <v>0</v>
      </c>
      <c r="H247" s="28" t="str">
        <f>+INDEX(Tabelle1[[Type]:[Basic equipment]],MATCH(Tabelle356[[#This Row],[Equipment]],Tabelle1[Item],0),6)</f>
        <v>-</v>
      </c>
      <c r="I247" s="25"/>
    </row>
    <row r="248" spans="1:9" s="12" customFormat="1" ht="12.5">
      <c r="A248" s="23" t="s">
        <v>339</v>
      </c>
      <c r="B248" s="24" t="s">
        <v>160</v>
      </c>
      <c r="C248" s="24" t="str">
        <f>+INDEX(Tabelle1[[Type]:[Caps]],MATCH(Tabelle356[[#This Row],[Equipment]],Tabelle1[Item],0),1)</f>
        <v>Leader</v>
      </c>
      <c r="D248" s="24" t="s">
        <v>162</v>
      </c>
      <c r="E248" s="21">
        <f>+INDEX(Tabelle1[[Type]:[Caps]],MATCH(Tabelle356[[#This Row],[Equipment]],Tabelle1[Item],0),3)</f>
        <v>5</v>
      </c>
      <c r="F248" s="22"/>
      <c r="G248" s="22">
        <f t="shared" si="8"/>
        <v>0</v>
      </c>
      <c r="H248" s="28" t="str">
        <f>+INDEX(Tabelle1[[Type]:[Basic equipment]],MATCH(Tabelle356[[#This Row],[Equipment]],Tabelle1[Item],0),6)</f>
        <v>-</v>
      </c>
      <c r="I248" s="25"/>
    </row>
    <row r="249" spans="1:9" s="12" customFormat="1" ht="14">
      <c r="A249" s="87" t="s">
        <v>339</v>
      </c>
      <c r="B249" s="86" t="s">
        <v>165</v>
      </c>
      <c r="C249" s="86"/>
      <c r="D249" s="86"/>
      <c r="E249" s="88"/>
      <c r="F249" s="88"/>
      <c r="G249" s="88"/>
      <c r="H249" s="86"/>
      <c r="I249" s="25"/>
    </row>
    <row r="250" spans="1:9" s="12" customFormat="1" ht="12.5">
      <c r="A250" s="23" t="s">
        <v>339</v>
      </c>
      <c r="B250" s="24" t="s">
        <v>165</v>
      </c>
      <c r="C250" s="24" t="str">
        <f>+INDEX(Tabelle1[[Type]:[Caps]],MATCH(Tabelle356[[#This Row],[Equipment]],Tabelle1[Item],0),1)</f>
        <v>Perk</v>
      </c>
      <c r="D250" s="24" t="s">
        <v>234</v>
      </c>
      <c r="E250" s="21">
        <f>+INDEX(Tabelle1[[Type]:[Caps]],MATCH(Tabelle356[[#This Row],[Equipment]],Tabelle1[Item],0),3)</f>
        <v>33</v>
      </c>
      <c r="F250" s="22"/>
      <c r="G250" s="22">
        <f>+F250*E250</f>
        <v>0</v>
      </c>
      <c r="H250" s="28" t="str">
        <f>+INDEX(Tabelle1[[Type]:[Basic equipment]],MATCH(Tabelle356[[#This Row],[Equipment]],Tabelle1[Item],0),6)</f>
        <v>-</v>
      </c>
      <c r="I250" s="25"/>
    </row>
    <row r="251" spans="1:9" s="12" customFormat="1" ht="12.5">
      <c r="A251" s="23" t="s">
        <v>339</v>
      </c>
      <c r="B251" s="24" t="s">
        <v>165</v>
      </c>
      <c r="C251" s="24" t="str">
        <f>+INDEX(Tabelle1[[Type]:[Caps]],MATCH(Tabelle356[[#This Row],[Equipment]],Tabelle1[Item],0),1)</f>
        <v>Perk</v>
      </c>
      <c r="D251" s="24" t="s">
        <v>363</v>
      </c>
      <c r="E251" s="21">
        <f>+INDEX(Tabelle1[[Type]:[Caps]],MATCH(Tabelle356[[#This Row],[Equipment]],Tabelle1[Item],0),3)</f>
        <v>26</v>
      </c>
      <c r="F251" s="22"/>
      <c r="G251" s="22">
        <f t="shared" ref="G251:G283" si="9">+F251*E251</f>
        <v>0</v>
      </c>
      <c r="H251" s="28" t="str">
        <f>+INDEX(Tabelle1[[Type]:[Basic equipment]],MATCH(Tabelle356[[#This Row],[Equipment]],Tabelle1[Item],0),6)</f>
        <v>-</v>
      </c>
      <c r="I251" s="25"/>
    </row>
    <row r="252" spans="1:9" s="12" customFormat="1" ht="12.5">
      <c r="A252" s="23" t="s">
        <v>339</v>
      </c>
      <c r="B252" s="24" t="s">
        <v>165</v>
      </c>
      <c r="C252" s="24" t="str">
        <f>+INDEX(Tabelle1[[Type]:[Caps]],MATCH(Tabelle356[[#This Row],[Equipment]],Tabelle1[Item],0),1)</f>
        <v>Perk</v>
      </c>
      <c r="D252" s="24" t="s">
        <v>178</v>
      </c>
      <c r="E252" s="21">
        <f>+INDEX(Tabelle1[[Type]:[Caps]],MATCH(Tabelle356[[#This Row],[Equipment]],Tabelle1[Item],0),3)</f>
        <v>16</v>
      </c>
      <c r="F252" s="22"/>
      <c r="G252" s="22">
        <f t="shared" si="9"/>
        <v>0</v>
      </c>
      <c r="H252" s="28" t="str">
        <f>+INDEX(Tabelle1[[Type]:[Basic equipment]],MATCH(Tabelle356[[#This Row],[Equipment]],Tabelle1[Item],0),6)</f>
        <v>-</v>
      </c>
      <c r="I252" s="25"/>
    </row>
    <row r="253" spans="1:9" s="12" customFormat="1" ht="12.5">
      <c r="A253" s="23" t="s">
        <v>339</v>
      </c>
      <c r="B253" s="24" t="s">
        <v>165</v>
      </c>
      <c r="C253" s="24" t="str">
        <f>+INDEX(Tabelle1[[Type]:[Caps]],MATCH(Tabelle356[[#This Row],[Equipment]],Tabelle1[Item],0),1)</f>
        <v>Perk</v>
      </c>
      <c r="D253" s="24" t="s">
        <v>207</v>
      </c>
      <c r="E253" s="21">
        <f>+INDEX(Tabelle1[[Type]:[Caps]],MATCH(Tabelle356[[#This Row],[Equipment]],Tabelle1[Item],0),3)</f>
        <v>16</v>
      </c>
      <c r="F253" s="22"/>
      <c r="G253" s="22">
        <f t="shared" si="9"/>
        <v>0</v>
      </c>
      <c r="H253" s="28" t="str">
        <f>+INDEX(Tabelle1[[Type]:[Basic equipment]],MATCH(Tabelle356[[#This Row],[Equipment]],Tabelle1[Item],0),6)</f>
        <v>-</v>
      </c>
      <c r="I253" s="25"/>
    </row>
    <row r="254" spans="1:9" s="12" customFormat="1" ht="12.5">
      <c r="A254" s="23" t="s">
        <v>339</v>
      </c>
      <c r="B254" s="24" t="s">
        <v>165</v>
      </c>
      <c r="C254" s="24" t="str">
        <f>+INDEX(Tabelle1[[Type]:[Caps]],MATCH(Tabelle356[[#This Row],[Equipment]],Tabelle1[Item],0),1)</f>
        <v>Perk</v>
      </c>
      <c r="D254" s="24" t="s">
        <v>361</v>
      </c>
      <c r="E254" s="21">
        <f>+INDEX(Tabelle1[[Type]:[Caps]],MATCH(Tabelle356[[#This Row],[Equipment]],Tabelle1[Item],0),3)</f>
        <v>13</v>
      </c>
      <c r="F254" s="22"/>
      <c r="G254" s="22">
        <f t="shared" si="9"/>
        <v>0</v>
      </c>
      <c r="H254" s="28" t="str">
        <f>+INDEX(Tabelle1[[Type]:[Basic equipment]],MATCH(Tabelle356[[#This Row],[Equipment]],Tabelle1[Item],0),6)</f>
        <v>-</v>
      </c>
      <c r="I254" s="25"/>
    </row>
    <row r="255" spans="1:9" s="12" customFormat="1" ht="12.5">
      <c r="A255" s="23" t="s">
        <v>339</v>
      </c>
      <c r="B255" s="24" t="s">
        <v>165</v>
      </c>
      <c r="C255" s="24" t="str">
        <f>+INDEX(Tabelle1[[Type]:[Caps]],MATCH(Tabelle356[[#This Row],[Equipment]],Tabelle1[Item],0),1)</f>
        <v>Perk</v>
      </c>
      <c r="D255" s="24" t="s">
        <v>170</v>
      </c>
      <c r="E255" s="21">
        <f>+INDEX(Tabelle1[[Type]:[Caps]],MATCH(Tabelle356[[#This Row],[Equipment]],Tabelle1[Item],0),3)</f>
        <v>13</v>
      </c>
      <c r="F255" s="22"/>
      <c r="G255" s="22">
        <f t="shared" si="9"/>
        <v>0</v>
      </c>
      <c r="H255" s="28" t="str">
        <f>+INDEX(Tabelle1[[Type]:[Basic equipment]],MATCH(Tabelle356[[#This Row],[Equipment]],Tabelle1[Item],0),6)</f>
        <v>-</v>
      </c>
      <c r="I255" s="25"/>
    </row>
    <row r="256" spans="1:9">
      <c r="A256" s="23" t="s">
        <v>339</v>
      </c>
      <c r="B256" s="24" t="s">
        <v>165</v>
      </c>
      <c r="C256" s="24" t="str">
        <f>+INDEX(Tabelle1[[Type]:[Caps]],MATCH(Tabelle356[[#This Row],[Equipment]],Tabelle1[Item],0),1)</f>
        <v>Perk</v>
      </c>
      <c r="D256" s="24" t="s">
        <v>216</v>
      </c>
      <c r="E256" s="21">
        <f>+INDEX(Tabelle1[[Type]:[Caps]],MATCH(Tabelle356[[#This Row],[Equipment]],Tabelle1[Item],0),3)</f>
        <v>13</v>
      </c>
      <c r="F256" s="22"/>
      <c r="G256" s="22">
        <f t="shared" si="9"/>
        <v>0</v>
      </c>
      <c r="H256" s="28" t="str">
        <f>+INDEX(Tabelle1[[Type]:[Basic equipment]],MATCH(Tabelle356[[#This Row],[Equipment]],Tabelle1[Item],0),6)</f>
        <v>-</v>
      </c>
      <c r="I256" s="81"/>
    </row>
    <row r="257" spans="1:9">
      <c r="A257" s="23" t="s">
        <v>339</v>
      </c>
      <c r="B257" s="24" t="s">
        <v>165</v>
      </c>
      <c r="C257" s="24" t="str">
        <f>+INDEX(Tabelle1[[Type]:[Caps]],MATCH(Tabelle356[[#This Row],[Equipment]],Tabelle1[Item],0),1)</f>
        <v>Perk</v>
      </c>
      <c r="D257" s="24" t="s">
        <v>296</v>
      </c>
      <c r="E257" s="21">
        <f>+INDEX(Tabelle1[[Type]:[Caps]],MATCH(Tabelle356[[#This Row],[Equipment]],Tabelle1[Item],0),3)</f>
        <v>13</v>
      </c>
      <c r="F257" s="22"/>
      <c r="G257" s="22">
        <f t="shared" si="9"/>
        <v>0</v>
      </c>
      <c r="H257" s="28" t="str">
        <f>+INDEX(Tabelle1[[Type]:[Basic equipment]],MATCH(Tabelle356[[#This Row],[Equipment]],Tabelle1[Item],0),6)</f>
        <v>-</v>
      </c>
      <c r="I257" s="81"/>
    </row>
    <row r="258" spans="1:9" s="12" customFormat="1" ht="12.5">
      <c r="A258" s="23" t="s">
        <v>339</v>
      </c>
      <c r="B258" s="24" t="s">
        <v>165</v>
      </c>
      <c r="C258" s="24" t="str">
        <f>+INDEX(Tabelle1[[Type]:[Caps]],MATCH(Tabelle356[[#This Row],[Equipment]],Tabelle1[Item],0),1)</f>
        <v>Perk</v>
      </c>
      <c r="D258" s="24" t="s">
        <v>297</v>
      </c>
      <c r="E258" s="21">
        <f>+INDEX(Tabelle1[[Type]:[Caps]],MATCH(Tabelle356[[#This Row],[Equipment]],Tabelle1[Item],0),3)</f>
        <v>10</v>
      </c>
      <c r="F258" s="22"/>
      <c r="G258" s="22">
        <f t="shared" si="9"/>
        <v>0</v>
      </c>
      <c r="H258" s="28" t="str">
        <f>+INDEX(Tabelle1[[Type]:[Basic equipment]],MATCH(Tabelle356[[#This Row],[Equipment]],Tabelle1[Item],0),6)</f>
        <v>-</v>
      </c>
      <c r="I258" s="25"/>
    </row>
    <row r="259" spans="1:9" s="12" customFormat="1" ht="12.5">
      <c r="A259" s="23" t="s">
        <v>339</v>
      </c>
      <c r="B259" s="24" t="s">
        <v>165</v>
      </c>
      <c r="C259" s="24" t="str">
        <f>+INDEX(Tabelle1[[Type]:[Caps]],MATCH(Tabelle356[[#This Row],[Equipment]],Tabelle1[Item],0),1)</f>
        <v>Perk</v>
      </c>
      <c r="D259" s="24" t="s">
        <v>235</v>
      </c>
      <c r="E259" s="21">
        <f>+INDEX(Tabelle1[[Type]:[Caps]],MATCH(Tabelle356[[#This Row],[Equipment]],Tabelle1[Item],0),3)</f>
        <v>10</v>
      </c>
      <c r="F259" s="22"/>
      <c r="G259" s="22">
        <f t="shared" si="9"/>
        <v>0</v>
      </c>
      <c r="H259" s="28" t="str">
        <f>+INDEX(Tabelle1[[Type]:[Basic equipment]],MATCH(Tabelle356[[#This Row],[Equipment]],Tabelle1[Item],0),6)</f>
        <v>-</v>
      </c>
      <c r="I259" s="25"/>
    </row>
    <row r="260" spans="1:9" s="12" customFormat="1" ht="12.5">
      <c r="A260" s="23" t="s">
        <v>339</v>
      </c>
      <c r="B260" s="24" t="s">
        <v>165</v>
      </c>
      <c r="C260" s="24" t="str">
        <f>+INDEX(Tabelle1[[Type]:[Caps]],MATCH(Tabelle356[[#This Row],[Equipment]],Tabelle1[Item],0),1)</f>
        <v>Perk</v>
      </c>
      <c r="D260" s="24" t="s">
        <v>198</v>
      </c>
      <c r="E260" s="21">
        <f>+INDEX(Tabelle1[[Type]:[Caps]],MATCH(Tabelle356[[#This Row],[Equipment]],Tabelle1[Item],0),3)</f>
        <v>10</v>
      </c>
      <c r="F260" s="22"/>
      <c r="G260" s="22">
        <f t="shared" si="9"/>
        <v>0</v>
      </c>
      <c r="H260" s="28" t="str">
        <f>+INDEX(Tabelle1[[Type]:[Basic equipment]],MATCH(Tabelle356[[#This Row],[Equipment]],Tabelle1[Item],0),6)</f>
        <v>-</v>
      </c>
      <c r="I260" s="25"/>
    </row>
    <row r="261" spans="1:9" s="12" customFormat="1" ht="12.5">
      <c r="A261" s="23" t="s">
        <v>339</v>
      </c>
      <c r="B261" s="24" t="s">
        <v>165</v>
      </c>
      <c r="C261" s="24" t="str">
        <f>+INDEX(Tabelle1[[Type]:[Caps]],MATCH(Tabelle356[[#This Row],[Equipment]],Tabelle1[Item],0),1)</f>
        <v>Perk</v>
      </c>
      <c r="D261" s="24" t="s">
        <v>227</v>
      </c>
      <c r="E261" s="21">
        <f>+INDEX(Tabelle1[[Type]:[Caps]],MATCH(Tabelle356[[#This Row],[Equipment]],Tabelle1[Item],0),3)</f>
        <v>10</v>
      </c>
      <c r="F261" s="22"/>
      <c r="G261" s="22">
        <f t="shared" si="9"/>
        <v>0</v>
      </c>
      <c r="H261" s="28" t="str">
        <f>+INDEX(Tabelle1[[Type]:[Basic equipment]],MATCH(Tabelle356[[#This Row],[Equipment]],Tabelle1[Item],0),6)</f>
        <v>-</v>
      </c>
      <c r="I261" s="25"/>
    </row>
    <row r="262" spans="1:9" s="12" customFormat="1" ht="12.5">
      <c r="A262" s="23" t="s">
        <v>339</v>
      </c>
      <c r="B262" s="24" t="s">
        <v>165</v>
      </c>
      <c r="C262" s="24" t="str">
        <f>+INDEX(Tabelle1[[Type]:[Caps]],MATCH(Tabelle356[[#This Row],[Equipment]],Tabelle1[Item],0),1)</f>
        <v>Perk</v>
      </c>
      <c r="D262" s="24" t="s">
        <v>295</v>
      </c>
      <c r="E262" s="21">
        <f>+INDEX(Tabelle1[[Type]:[Caps]],MATCH(Tabelle356[[#This Row],[Equipment]],Tabelle1[Item],0),3)</f>
        <v>10</v>
      </c>
      <c r="F262" s="22"/>
      <c r="G262" s="22">
        <f t="shared" si="9"/>
        <v>0</v>
      </c>
      <c r="H262" s="28" t="str">
        <f>+INDEX(Tabelle1[[Type]:[Basic equipment]],MATCH(Tabelle356[[#This Row],[Equipment]],Tabelle1[Item],0),6)</f>
        <v>-</v>
      </c>
      <c r="I262" s="25"/>
    </row>
    <row r="263" spans="1:9" s="12" customFormat="1" ht="12.5">
      <c r="A263" s="23" t="s">
        <v>339</v>
      </c>
      <c r="B263" s="24" t="s">
        <v>165</v>
      </c>
      <c r="C263" s="24" t="str">
        <f>+INDEX(Tabelle1[[Type]:[Caps]],MATCH(Tabelle356[[#This Row],[Equipment]],Tabelle1[Item],0),1)</f>
        <v>Perk</v>
      </c>
      <c r="D263" s="24" t="s">
        <v>290</v>
      </c>
      <c r="E263" s="21">
        <f>+INDEX(Tabelle1[[Type]:[Caps]],MATCH(Tabelle356[[#This Row],[Equipment]],Tabelle1[Item],0),3)</f>
        <v>12</v>
      </c>
      <c r="F263" s="22"/>
      <c r="G263" s="22">
        <f t="shared" si="9"/>
        <v>0</v>
      </c>
      <c r="H263" s="28" t="str">
        <f>+INDEX(Tabelle1[[Type]:[Basic equipment]],MATCH(Tabelle356[[#This Row],[Equipment]],Tabelle1[Item],0),6)</f>
        <v>-</v>
      </c>
      <c r="I263" s="25"/>
    </row>
    <row r="264" spans="1:9" s="12" customFormat="1" ht="12.5">
      <c r="A264" s="23" t="s">
        <v>339</v>
      </c>
      <c r="B264" s="24" t="s">
        <v>165</v>
      </c>
      <c r="C264" s="24" t="str">
        <f>+INDEX(Tabelle1[[Type]:[Caps]],MATCH(Tabelle356[[#This Row],[Equipment]],Tabelle1[Item],0),1)</f>
        <v>Perk</v>
      </c>
      <c r="D264" s="24" t="s">
        <v>293</v>
      </c>
      <c r="E264" s="21">
        <f>+INDEX(Tabelle1[[Type]:[Caps]],MATCH(Tabelle356[[#This Row],[Equipment]],Tabelle1[Item],0),3)</f>
        <v>10</v>
      </c>
      <c r="F264" s="22"/>
      <c r="G264" s="22">
        <f t="shared" si="9"/>
        <v>0</v>
      </c>
      <c r="H264" s="28" t="str">
        <f>+INDEX(Tabelle1[[Type]:[Basic equipment]],MATCH(Tabelle356[[#This Row],[Equipment]],Tabelle1[Item],0),6)</f>
        <v>-</v>
      </c>
      <c r="I264" s="25"/>
    </row>
    <row r="265" spans="1:9" s="12" customFormat="1" ht="12.5">
      <c r="A265" s="23" t="s">
        <v>339</v>
      </c>
      <c r="B265" s="24" t="s">
        <v>165</v>
      </c>
      <c r="C265" s="24" t="str">
        <f>+INDEX(Tabelle1[[Type]:[Caps]],MATCH(Tabelle356[[#This Row],[Equipment]],Tabelle1[Item],0),1)</f>
        <v>Perk</v>
      </c>
      <c r="D265" s="24" t="s">
        <v>365</v>
      </c>
      <c r="E265" s="21">
        <f>+INDEX(Tabelle1[[Type]:[Caps]],MATCH(Tabelle356[[#This Row],[Equipment]],Tabelle1[Item],0),3)</f>
        <v>10</v>
      </c>
      <c r="F265" s="22"/>
      <c r="G265" s="22">
        <f t="shared" si="9"/>
        <v>0</v>
      </c>
      <c r="H265" s="28" t="str">
        <f>+INDEX(Tabelle1[[Type]:[Basic equipment]],MATCH(Tabelle356[[#This Row],[Equipment]],Tabelle1[Item],0),6)</f>
        <v>-</v>
      </c>
      <c r="I265" s="25"/>
    </row>
    <row r="266" spans="1:9" s="12" customFormat="1" ht="12.5">
      <c r="A266" s="23" t="s">
        <v>339</v>
      </c>
      <c r="B266" s="24" t="s">
        <v>165</v>
      </c>
      <c r="C266" s="24" t="str">
        <f>+INDEX(Tabelle1[[Type]:[Caps]],MATCH(Tabelle356[[#This Row],[Equipment]],Tabelle1[Item],0),1)</f>
        <v>Perk</v>
      </c>
      <c r="D266" s="24" t="s">
        <v>368</v>
      </c>
      <c r="E266" s="21">
        <f>+INDEX(Tabelle1[[Type]:[Caps]],MATCH(Tabelle356[[#This Row],[Equipment]],Tabelle1[Item],0),3)</f>
        <v>10</v>
      </c>
      <c r="F266" s="22"/>
      <c r="G266" s="22">
        <f t="shared" si="9"/>
        <v>0</v>
      </c>
      <c r="H266" s="28" t="str">
        <f>+INDEX(Tabelle1[[Type]:[Basic equipment]],MATCH(Tabelle356[[#This Row],[Equipment]],Tabelle1[Item],0),6)</f>
        <v>-</v>
      </c>
      <c r="I266" s="25"/>
    </row>
    <row r="267" spans="1:9" s="12" customFormat="1" ht="12.5">
      <c r="A267" s="23" t="s">
        <v>339</v>
      </c>
      <c r="B267" s="24" t="s">
        <v>165</v>
      </c>
      <c r="C267" s="24" t="str">
        <f>+INDEX(Tabelle1[[Type]:[Caps]],MATCH(Tabelle356[[#This Row],[Equipment]],Tabelle1[Item],0),1)</f>
        <v>Perk</v>
      </c>
      <c r="D267" s="24" t="s">
        <v>171</v>
      </c>
      <c r="E267" s="21">
        <f>+INDEX(Tabelle1[[Type]:[Caps]],MATCH(Tabelle356[[#This Row],[Equipment]],Tabelle1[Item],0),3)</f>
        <v>10</v>
      </c>
      <c r="F267" s="22"/>
      <c r="G267" s="22">
        <f t="shared" si="9"/>
        <v>0</v>
      </c>
      <c r="H267" s="28" t="str">
        <f>+INDEX(Tabelle1[[Type]:[Basic equipment]],MATCH(Tabelle356[[#This Row],[Equipment]],Tabelle1[Item],0),6)</f>
        <v>-</v>
      </c>
      <c r="I267" s="25"/>
    </row>
    <row r="268" spans="1:9" s="12" customFormat="1" ht="12.5">
      <c r="A268" s="23" t="s">
        <v>339</v>
      </c>
      <c r="B268" s="24" t="s">
        <v>165</v>
      </c>
      <c r="C268" s="24" t="str">
        <f>+INDEX(Tabelle1[[Type]:[Caps]],MATCH(Tabelle356[[#This Row],[Equipment]],Tabelle1[Item],0),1)</f>
        <v>Perk</v>
      </c>
      <c r="D268" s="24" t="s">
        <v>183</v>
      </c>
      <c r="E268" s="21">
        <f>+INDEX(Tabelle1[[Type]:[Caps]],MATCH(Tabelle356[[#This Row],[Equipment]],Tabelle1[Item],0),3)</f>
        <v>10</v>
      </c>
      <c r="F268" s="22"/>
      <c r="G268" s="22">
        <f t="shared" si="9"/>
        <v>0</v>
      </c>
      <c r="H268" s="28" t="str">
        <f>+INDEX(Tabelle1[[Type]:[Basic equipment]],MATCH(Tabelle356[[#This Row],[Equipment]],Tabelle1[Item],0),6)</f>
        <v>-</v>
      </c>
      <c r="I268" s="25"/>
    </row>
    <row r="269" spans="1:9" s="12" customFormat="1" ht="12.5">
      <c r="A269" s="23" t="s">
        <v>339</v>
      </c>
      <c r="B269" s="24" t="s">
        <v>165</v>
      </c>
      <c r="C269" s="24" t="str">
        <f>+INDEX(Tabelle1[[Type]:[Caps]],MATCH(Tabelle356[[#This Row],[Equipment]],Tabelle1[Item],0),1)</f>
        <v>Perk</v>
      </c>
      <c r="D269" s="24" t="s">
        <v>194</v>
      </c>
      <c r="E269" s="21">
        <f>+INDEX(Tabelle1[[Type]:[Caps]],MATCH(Tabelle356[[#This Row],[Equipment]],Tabelle1[Item],0),3)</f>
        <v>10</v>
      </c>
      <c r="F269" s="22"/>
      <c r="G269" s="22">
        <f t="shared" si="9"/>
        <v>0</v>
      </c>
      <c r="H269" s="28" t="str">
        <f>+INDEX(Tabelle1[[Type]:[Basic equipment]],MATCH(Tabelle356[[#This Row],[Equipment]],Tabelle1[Item],0),6)</f>
        <v>-</v>
      </c>
      <c r="I269" s="25"/>
    </row>
    <row r="270" spans="1:9" s="12" customFormat="1" ht="12.5">
      <c r="A270" s="23" t="s">
        <v>339</v>
      </c>
      <c r="B270" s="24" t="s">
        <v>165</v>
      </c>
      <c r="C270" s="24" t="str">
        <f>+INDEX(Tabelle1[[Type]:[Caps]],MATCH(Tabelle356[[#This Row],[Equipment]],Tabelle1[Item],0),1)</f>
        <v>Perk</v>
      </c>
      <c r="D270" s="24" t="s">
        <v>364</v>
      </c>
      <c r="E270" s="21">
        <f>+INDEX(Tabelle1[[Type]:[Caps]],MATCH(Tabelle356[[#This Row],[Equipment]],Tabelle1[Item],0),3)</f>
        <v>8</v>
      </c>
      <c r="F270" s="22"/>
      <c r="G270" s="22">
        <f t="shared" si="9"/>
        <v>0</v>
      </c>
      <c r="H270" s="28" t="str">
        <f>+INDEX(Tabelle1[[Type]:[Basic equipment]],MATCH(Tabelle356[[#This Row],[Equipment]],Tabelle1[Item],0),6)</f>
        <v>-</v>
      </c>
      <c r="I270" s="25"/>
    </row>
    <row r="271" spans="1:9" s="12" customFormat="1" ht="12.5">
      <c r="A271" s="23" t="s">
        <v>339</v>
      </c>
      <c r="B271" s="24" t="s">
        <v>165</v>
      </c>
      <c r="C271" s="24" t="str">
        <f>+INDEX(Tabelle1[[Type]:[Caps]],MATCH(Tabelle356[[#This Row],[Equipment]],Tabelle1[Item],0),1)</f>
        <v>Perk</v>
      </c>
      <c r="D271" s="24" t="s">
        <v>217</v>
      </c>
      <c r="E271" s="21">
        <f>+INDEX(Tabelle1[[Type]:[Caps]],MATCH(Tabelle356[[#This Row],[Equipment]],Tabelle1[Item],0),3)</f>
        <v>7</v>
      </c>
      <c r="F271" s="22"/>
      <c r="G271" s="22">
        <f t="shared" si="9"/>
        <v>0</v>
      </c>
      <c r="H271" s="28" t="str">
        <f>+INDEX(Tabelle1[[Type]:[Basic equipment]],MATCH(Tabelle356[[#This Row],[Equipment]],Tabelle1[Item],0),6)</f>
        <v>-</v>
      </c>
      <c r="I271" s="25"/>
    </row>
    <row r="272" spans="1:9" s="12" customFormat="1" ht="12.5">
      <c r="A272" s="23" t="s">
        <v>339</v>
      </c>
      <c r="B272" s="24" t="s">
        <v>165</v>
      </c>
      <c r="C272" s="24" t="str">
        <f>+INDEX(Tabelle1[[Type]:[Caps]],MATCH(Tabelle356[[#This Row],[Equipment]],Tabelle1[Item],0),1)</f>
        <v>Perk</v>
      </c>
      <c r="D272" s="24" t="s">
        <v>184</v>
      </c>
      <c r="E272" s="21">
        <f>+INDEX(Tabelle1[[Type]:[Caps]],MATCH(Tabelle356[[#This Row],[Equipment]],Tabelle1[Item],0),3)</f>
        <v>7</v>
      </c>
      <c r="F272" s="22"/>
      <c r="G272" s="22">
        <f t="shared" si="9"/>
        <v>0</v>
      </c>
      <c r="H272" s="28" t="str">
        <f>+INDEX(Tabelle1[[Type]:[Basic equipment]],MATCH(Tabelle356[[#This Row],[Equipment]],Tabelle1[Item],0),6)</f>
        <v>-</v>
      </c>
      <c r="I272" s="25"/>
    </row>
    <row r="273" spans="1:9" s="12" customFormat="1" ht="12.5">
      <c r="A273" s="23" t="s">
        <v>339</v>
      </c>
      <c r="B273" s="24" t="s">
        <v>165</v>
      </c>
      <c r="C273" s="24" t="str">
        <f>+INDEX(Tabelle1[[Type]:[Caps]],MATCH(Tabelle356[[#This Row],[Equipment]],Tabelle1[Item],0),1)</f>
        <v>Perk</v>
      </c>
      <c r="D273" s="24" t="s">
        <v>228</v>
      </c>
      <c r="E273" s="21">
        <f>+INDEX(Tabelle1[[Type]:[Caps]],MATCH(Tabelle356[[#This Row],[Equipment]],Tabelle1[Item],0),3)</f>
        <v>7</v>
      </c>
      <c r="F273" s="22"/>
      <c r="G273" s="22">
        <f t="shared" si="9"/>
        <v>0</v>
      </c>
      <c r="H273" s="28" t="str">
        <f>+INDEX(Tabelle1[[Type]:[Basic equipment]],MATCH(Tabelle356[[#This Row],[Equipment]],Tabelle1[Item],0),6)</f>
        <v>-</v>
      </c>
      <c r="I273" s="25"/>
    </row>
    <row r="274" spans="1:9" s="12" customFormat="1" ht="12.5">
      <c r="A274" s="23" t="s">
        <v>339</v>
      </c>
      <c r="B274" s="24" t="s">
        <v>165</v>
      </c>
      <c r="C274" s="24" t="str">
        <f>+INDEX(Tabelle1[[Type]:[Caps]],MATCH(Tabelle356[[#This Row],[Equipment]],Tabelle1[Item],0),1)</f>
        <v>Perk</v>
      </c>
      <c r="D274" s="24" t="s">
        <v>289</v>
      </c>
      <c r="E274" s="21">
        <f>+INDEX(Tabelle1[[Type]:[Caps]],MATCH(Tabelle356[[#This Row],[Equipment]],Tabelle1[Item],0),3)</f>
        <v>7</v>
      </c>
      <c r="F274" s="22"/>
      <c r="G274" s="22">
        <f t="shared" si="9"/>
        <v>0</v>
      </c>
      <c r="H274" s="28" t="str">
        <f>+INDEX(Tabelle1[[Type]:[Basic equipment]],MATCH(Tabelle356[[#This Row],[Equipment]],Tabelle1[Item],0),6)</f>
        <v>-</v>
      </c>
      <c r="I274" s="25"/>
    </row>
    <row r="275" spans="1:9" s="12" customFormat="1" ht="12.5">
      <c r="A275" s="23" t="s">
        <v>339</v>
      </c>
      <c r="B275" s="24" t="s">
        <v>165</v>
      </c>
      <c r="C275" s="24" t="str">
        <f>+INDEX(Tabelle1[[Type]:[Caps]],MATCH(Tabelle356[[#This Row],[Equipment]],Tabelle1[Item],0),1)</f>
        <v>Perk</v>
      </c>
      <c r="D275" s="24" t="s">
        <v>367</v>
      </c>
      <c r="E275" s="21">
        <f>+INDEX(Tabelle1[[Type]:[Caps]],MATCH(Tabelle356[[#This Row],[Equipment]],Tabelle1[Item],0),3)</f>
        <v>7</v>
      </c>
      <c r="F275" s="22"/>
      <c r="G275" s="22">
        <f t="shared" si="9"/>
        <v>0</v>
      </c>
      <c r="H275" s="28" t="str">
        <f>+INDEX(Tabelle1[[Type]:[Basic equipment]],MATCH(Tabelle356[[#This Row],[Equipment]],Tabelle1[Item],0),6)</f>
        <v>-</v>
      </c>
      <c r="I275" s="25"/>
    </row>
    <row r="276" spans="1:9" s="12" customFormat="1" ht="12.5">
      <c r="A276" s="23" t="s">
        <v>339</v>
      </c>
      <c r="B276" s="24" t="s">
        <v>165</v>
      </c>
      <c r="C276" s="24" t="str">
        <f>+INDEX(Tabelle1[[Type]:[Caps]],MATCH(Tabelle356[[#This Row],[Equipment]],Tabelle1[Item],0),1)</f>
        <v>Perk</v>
      </c>
      <c r="D276" s="24" t="s">
        <v>199</v>
      </c>
      <c r="E276" s="21">
        <f>+INDEX(Tabelle1[[Type]:[Caps]],MATCH(Tabelle356[[#This Row],[Equipment]],Tabelle1[Item],0),3)</f>
        <v>7</v>
      </c>
      <c r="F276" s="22"/>
      <c r="G276" s="22">
        <f t="shared" si="9"/>
        <v>0</v>
      </c>
      <c r="H276" s="28" t="str">
        <f>+INDEX(Tabelle1[[Type]:[Basic equipment]],MATCH(Tabelle356[[#This Row],[Equipment]],Tabelle1[Item],0),6)</f>
        <v>-</v>
      </c>
      <c r="I276" s="25"/>
    </row>
    <row r="277" spans="1:9" s="12" customFormat="1" ht="12.5">
      <c r="A277" s="23" t="s">
        <v>339</v>
      </c>
      <c r="B277" s="24" t="s">
        <v>165</v>
      </c>
      <c r="C277" s="24" t="str">
        <f>+INDEX(Tabelle1[[Type]:[Caps]],MATCH(Tabelle356[[#This Row],[Equipment]],Tabelle1[Item],0),1)</f>
        <v>Perk</v>
      </c>
      <c r="D277" s="24" t="s">
        <v>294</v>
      </c>
      <c r="E277" s="21">
        <f>+INDEX(Tabelle1[[Type]:[Caps]],MATCH(Tabelle356[[#This Row],[Equipment]],Tabelle1[Item],0),3)</f>
        <v>7</v>
      </c>
      <c r="F277" s="22"/>
      <c r="G277" s="22">
        <f t="shared" si="9"/>
        <v>0</v>
      </c>
      <c r="H277" s="28" t="str">
        <f>+INDEX(Tabelle1[[Type]:[Basic equipment]],MATCH(Tabelle356[[#This Row],[Equipment]],Tabelle1[Item],0),6)</f>
        <v>-</v>
      </c>
      <c r="I277" s="25"/>
    </row>
    <row r="278" spans="1:9" s="12" customFormat="1" ht="12.5">
      <c r="A278" s="23" t="s">
        <v>339</v>
      </c>
      <c r="B278" s="24" t="s">
        <v>165</v>
      </c>
      <c r="C278" s="24" t="str">
        <f>+INDEX(Tabelle1[[Type]:[Caps]],MATCH(Tabelle356[[#This Row],[Equipment]],Tabelle1[Item],0),1)</f>
        <v>Perk</v>
      </c>
      <c r="D278" s="24" t="s">
        <v>195</v>
      </c>
      <c r="E278" s="21">
        <f>+INDEX(Tabelle1[[Type]:[Caps]],MATCH(Tabelle356[[#This Row],[Equipment]],Tabelle1[Item],0),3)</f>
        <v>7</v>
      </c>
      <c r="F278" s="22"/>
      <c r="G278" s="22">
        <f t="shared" si="9"/>
        <v>0</v>
      </c>
      <c r="H278" s="28" t="str">
        <f>+INDEX(Tabelle1[[Type]:[Basic equipment]],MATCH(Tabelle356[[#This Row],[Equipment]],Tabelle1[Item],0),6)</f>
        <v>-</v>
      </c>
      <c r="I278" s="25"/>
    </row>
    <row r="279" spans="1:9" s="12" customFormat="1" ht="12.5">
      <c r="A279" s="23" t="s">
        <v>339</v>
      </c>
      <c r="B279" s="24" t="s">
        <v>165</v>
      </c>
      <c r="C279" s="24" t="str">
        <f>+INDEX(Tabelle1[[Type]:[Caps]],MATCH(Tabelle356[[#This Row],[Equipment]],Tabelle1[Item],0),1)</f>
        <v>Perk</v>
      </c>
      <c r="D279" s="24" t="s">
        <v>291</v>
      </c>
      <c r="E279" s="21">
        <f>+INDEX(Tabelle1[[Type]:[Caps]],MATCH(Tabelle356[[#This Row],[Equipment]],Tabelle1[Item],0),3)</f>
        <v>7</v>
      </c>
      <c r="F279" s="22"/>
      <c r="G279" s="22">
        <f t="shared" si="9"/>
        <v>0</v>
      </c>
      <c r="H279" s="28" t="str">
        <f>+INDEX(Tabelle1[[Type]:[Basic equipment]],MATCH(Tabelle356[[#This Row],[Equipment]],Tabelle1[Item],0),6)</f>
        <v>-</v>
      </c>
      <c r="I279" s="25"/>
    </row>
    <row r="280" spans="1:9" s="12" customFormat="1" ht="12.5">
      <c r="A280" s="23" t="s">
        <v>339</v>
      </c>
      <c r="B280" s="24" t="s">
        <v>165</v>
      </c>
      <c r="C280" s="24" t="str">
        <f>+INDEX(Tabelle1[[Type]:[Caps]],MATCH(Tabelle356[[#This Row],[Equipment]],Tabelle1[Item],0),1)</f>
        <v>Perk</v>
      </c>
      <c r="D280" s="24" t="s">
        <v>366</v>
      </c>
      <c r="E280" s="21">
        <f>+INDEX(Tabelle1[[Type]:[Caps]],MATCH(Tabelle356[[#This Row],[Equipment]],Tabelle1[Item],0),3)</f>
        <v>5</v>
      </c>
      <c r="F280" s="22"/>
      <c r="G280" s="22">
        <f t="shared" si="9"/>
        <v>0</v>
      </c>
      <c r="H280" s="28" t="str">
        <f>+INDEX(Tabelle1[[Type]:[Basic equipment]],MATCH(Tabelle356[[#This Row],[Equipment]],Tabelle1[Item],0),6)</f>
        <v>-</v>
      </c>
      <c r="I280" s="25"/>
    </row>
    <row r="281" spans="1:9" s="12" customFormat="1" ht="12.5">
      <c r="A281" s="23" t="s">
        <v>339</v>
      </c>
      <c r="B281" s="24" t="s">
        <v>165</v>
      </c>
      <c r="C281" s="24" t="str">
        <f>+INDEX(Tabelle1[[Type]:[Caps]],MATCH(Tabelle356[[#This Row],[Equipment]],Tabelle1[Item],0),1)</f>
        <v>Perk</v>
      </c>
      <c r="D281" s="24" t="s">
        <v>292</v>
      </c>
      <c r="E281" s="21">
        <f>+INDEX(Tabelle1[[Type]:[Caps]],MATCH(Tabelle356[[#This Row],[Equipment]],Tabelle1[Item],0),3)</f>
        <v>5</v>
      </c>
      <c r="F281" s="22"/>
      <c r="G281" s="22">
        <f t="shared" si="9"/>
        <v>0</v>
      </c>
      <c r="H281" s="28" t="str">
        <f>+INDEX(Tabelle1[[Type]:[Basic equipment]],MATCH(Tabelle356[[#This Row],[Equipment]],Tabelle1[Item],0),6)</f>
        <v>-</v>
      </c>
      <c r="I281" s="25"/>
    </row>
    <row r="282" spans="1:9" s="12" customFormat="1" ht="12.5">
      <c r="A282" s="23" t="s">
        <v>339</v>
      </c>
      <c r="B282" s="24" t="s">
        <v>165</v>
      </c>
      <c r="C282" s="24" t="str">
        <f>+INDEX(Tabelle1[[Type]:[Caps]],MATCH(Tabelle356[[#This Row],[Equipment]],Tabelle1[Item],0),1)</f>
        <v>Perk</v>
      </c>
      <c r="D282" s="24" t="s">
        <v>362</v>
      </c>
      <c r="E282" s="21">
        <f>+INDEX(Tabelle1[[Type]:[Caps]],MATCH(Tabelle356[[#This Row],[Equipment]],Tabelle1[Item],0),3)</f>
        <v>3</v>
      </c>
      <c r="F282" s="22"/>
      <c r="G282" s="22">
        <f t="shared" si="9"/>
        <v>0</v>
      </c>
      <c r="H282" s="28" t="str">
        <f>+INDEX(Tabelle1[[Type]:[Basic equipment]],MATCH(Tabelle356[[#This Row],[Equipment]],Tabelle1[Item],0),6)</f>
        <v>-</v>
      </c>
      <c r="I282" s="25"/>
    </row>
    <row r="283" spans="1:9" s="12" customFormat="1" ht="12.5">
      <c r="A283" s="23" t="s">
        <v>339</v>
      </c>
      <c r="B283" s="24" t="s">
        <v>165</v>
      </c>
      <c r="C283" s="24" t="str">
        <f>+INDEX(Tabelle1[[Type]:[Caps]],MATCH(Tabelle356[[#This Row],[Equipment]],Tabelle1[Item],0),1)</f>
        <v>Perk</v>
      </c>
      <c r="D283" s="24" t="s">
        <v>179</v>
      </c>
      <c r="E283" s="21">
        <f>+INDEX(Tabelle1[[Type]:[Caps]],MATCH(Tabelle356[[#This Row],[Equipment]],Tabelle1[Item],0),3)</f>
        <v>3</v>
      </c>
      <c r="F283" s="22"/>
      <c r="G283" s="22">
        <f t="shared" si="9"/>
        <v>0</v>
      </c>
      <c r="H283" s="28" t="str">
        <f>+INDEX(Tabelle1[[Type]:[Basic equipment]],MATCH(Tabelle356[[#This Row],[Equipment]],Tabelle1[Item],0),6)</f>
        <v>-</v>
      </c>
      <c r="I283" s="25"/>
    </row>
    <row r="284" spans="1:9">
      <c r="A284" s="81"/>
      <c r="B284" s="81"/>
      <c r="C284" s="81"/>
      <c r="D284" s="81"/>
      <c r="E284" s="82"/>
      <c r="F284" s="82"/>
      <c r="G284" s="82"/>
      <c r="H284" s="81"/>
      <c r="I284" s="81"/>
    </row>
    <row r="285" spans="1:9">
      <c r="A285" s="81"/>
      <c r="B285" s="81"/>
      <c r="C285" s="81"/>
      <c r="D285" s="81"/>
      <c r="E285" s="82"/>
      <c r="F285" s="82"/>
      <c r="G285" s="82"/>
      <c r="H285" s="81"/>
      <c r="I285" s="81"/>
    </row>
    <row r="286" spans="1:9">
      <c r="A286" s="81"/>
      <c r="B286" s="81"/>
      <c r="C286" s="81"/>
      <c r="D286" s="81"/>
      <c r="E286" s="82"/>
      <c r="F286" s="82"/>
      <c r="G286" s="82"/>
      <c r="H286" s="81"/>
      <c r="I286" s="81"/>
    </row>
    <row r="287" spans="1:9">
      <c r="A287" s="81"/>
      <c r="B287" s="81"/>
      <c r="C287" s="81"/>
      <c r="D287" s="81"/>
      <c r="E287" s="82"/>
      <c r="F287" s="82"/>
      <c r="G287" s="82"/>
      <c r="H287" s="81"/>
      <c r="I287" s="81"/>
    </row>
    <row r="288" spans="1:9">
      <c r="A288" s="81"/>
      <c r="B288" s="81"/>
      <c r="C288" s="81"/>
      <c r="D288" s="81"/>
      <c r="E288" s="82"/>
      <c r="F288" s="82"/>
      <c r="G288" s="82"/>
      <c r="H288" s="81"/>
      <c r="I288" s="81"/>
    </row>
    <row r="289" spans="1:9">
      <c r="A289" s="81"/>
      <c r="B289" s="81"/>
      <c r="C289" s="81"/>
      <c r="D289" s="81"/>
      <c r="E289" s="82"/>
      <c r="F289" s="82"/>
      <c r="G289" s="82"/>
      <c r="H289" s="81"/>
      <c r="I289" s="81"/>
    </row>
    <row r="290" spans="1:9">
      <c r="A290" s="81"/>
      <c r="B290" s="81"/>
      <c r="C290" s="81"/>
      <c r="D290" s="81"/>
      <c r="E290" s="82"/>
      <c r="F290" s="82"/>
      <c r="G290" s="82"/>
      <c r="H290" s="81"/>
      <c r="I290" s="81"/>
    </row>
    <row r="291" spans="1:9">
      <c r="A291" s="81"/>
      <c r="B291" s="81"/>
      <c r="C291" s="81"/>
      <c r="D291" s="81"/>
      <c r="E291" s="82"/>
      <c r="F291" s="82"/>
      <c r="G291" s="82"/>
      <c r="H291" s="81"/>
      <c r="I291" s="81"/>
    </row>
    <row r="292" spans="1:9">
      <c r="A292" s="81"/>
      <c r="B292" s="81"/>
      <c r="C292" s="81"/>
      <c r="D292" s="81"/>
      <c r="E292" s="82"/>
      <c r="F292" s="82"/>
      <c r="G292" s="82"/>
      <c r="H292" s="81"/>
      <c r="I292" s="81"/>
    </row>
    <row r="293" spans="1:9">
      <c r="A293" s="81"/>
      <c r="B293" s="81"/>
      <c r="C293" s="81"/>
      <c r="D293" s="81"/>
      <c r="E293" s="82"/>
      <c r="F293" s="82"/>
      <c r="G293" s="82"/>
      <c r="H293" s="81"/>
      <c r="I293" s="81"/>
    </row>
    <row r="294" spans="1:9">
      <c r="A294" s="81"/>
      <c r="B294" s="81"/>
      <c r="C294" s="81"/>
      <c r="D294" s="81"/>
      <c r="E294" s="82"/>
      <c r="F294" s="82"/>
      <c r="G294" s="82"/>
      <c r="H294" s="81"/>
      <c r="I294" s="81"/>
    </row>
    <row r="295" spans="1:9">
      <c r="A295" s="81"/>
      <c r="B295" s="81"/>
      <c r="C295" s="81"/>
      <c r="D295" s="81"/>
      <c r="E295" s="82"/>
      <c r="F295" s="82"/>
      <c r="G295" s="82"/>
      <c r="H295" s="81"/>
      <c r="I295" s="81"/>
    </row>
    <row r="296" spans="1:9">
      <c r="A296" s="81"/>
      <c r="B296" s="81"/>
      <c r="C296" s="81"/>
      <c r="D296" s="81"/>
      <c r="E296" s="82"/>
      <c r="F296" s="82"/>
      <c r="G296" s="82"/>
      <c r="H296" s="81"/>
      <c r="I296" s="81"/>
    </row>
    <row r="297" spans="1:9">
      <c r="A297" s="81"/>
      <c r="B297" s="81"/>
      <c r="C297" s="81"/>
      <c r="D297" s="81"/>
      <c r="E297" s="82"/>
      <c r="F297" s="82"/>
      <c r="G297" s="82"/>
      <c r="H297" s="81"/>
      <c r="I297" s="81"/>
    </row>
    <row r="298" spans="1:9">
      <c r="A298" s="81"/>
      <c r="B298" s="81"/>
      <c r="C298" s="81"/>
      <c r="D298" s="81"/>
      <c r="E298" s="82"/>
      <c r="F298" s="82"/>
      <c r="G298" s="82"/>
      <c r="H298" s="81"/>
      <c r="I298" s="81"/>
    </row>
    <row r="299" spans="1:9">
      <c r="A299" s="81"/>
      <c r="B299" s="81"/>
      <c r="C299" s="81"/>
      <c r="D299" s="81"/>
      <c r="E299" s="82"/>
      <c r="F299" s="82"/>
      <c r="G299" s="82"/>
      <c r="H299" s="81"/>
      <c r="I299" s="81"/>
    </row>
    <row r="300" spans="1:9">
      <c r="A300" s="81"/>
      <c r="B300" s="81"/>
      <c r="C300" s="81"/>
      <c r="D300" s="81"/>
      <c r="E300" s="82"/>
      <c r="F300" s="82"/>
      <c r="G300" s="82"/>
      <c r="H300" s="81"/>
      <c r="I300" s="81"/>
    </row>
    <row r="301" spans="1:9">
      <c r="A301" s="81"/>
      <c r="B301" s="81"/>
      <c r="C301" s="81"/>
      <c r="D301" s="81"/>
      <c r="E301" s="82"/>
      <c r="F301" s="82"/>
      <c r="G301" s="82"/>
      <c r="H301" s="81"/>
      <c r="I301" s="81"/>
    </row>
    <row r="302" spans="1:9">
      <c r="A302" s="81"/>
      <c r="B302" s="81"/>
      <c r="C302" s="81"/>
      <c r="D302" s="81"/>
      <c r="E302" s="82"/>
      <c r="F302" s="82"/>
      <c r="G302" s="82"/>
      <c r="H302" s="81"/>
      <c r="I302" s="81"/>
    </row>
  </sheetData>
  <mergeCells count="1">
    <mergeCell ref="A1:H1"/>
  </mergeCells>
  <pageMargins left="0.7" right="0.7" top="0.78740157499999996" bottom="0.78740157499999996"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pane ySplit="6" topLeftCell="A25" activePane="bottomLeft" state="frozen"/>
      <selection pane="bottomLeft" activeCell="F41" sqref="F41"/>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7" width="11" style="4"/>
    <col min="8" max="8" width="33.33203125" style="1" customWidth="1"/>
    <col min="9" max="16384" width="11" style="1"/>
  </cols>
  <sheetData>
    <row r="1" spans="1:8" ht="30">
      <c r="A1" s="93" t="s">
        <v>374</v>
      </c>
      <c r="B1" s="93"/>
      <c r="C1" s="93"/>
      <c r="D1" s="93"/>
      <c r="E1" s="93"/>
      <c r="F1" s="93"/>
      <c r="G1" s="93"/>
      <c r="H1" s="93"/>
    </row>
    <row r="3" spans="1:8" ht="15.75" customHeight="1">
      <c r="B3" s="2" t="s">
        <v>65</v>
      </c>
      <c r="C3" s="2"/>
      <c r="D3" s="3">
        <f>+SUM(Tabelle3567[Total caps])</f>
        <v>545</v>
      </c>
      <c r="G3" s="37" t="s">
        <v>160</v>
      </c>
      <c r="H3" s="3"/>
    </row>
    <row r="4" spans="1:8" ht="15.75" customHeight="1">
      <c r="B4" s="2" t="s">
        <v>66</v>
      </c>
      <c r="C4" s="2"/>
      <c r="D4" s="3">
        <f>+SUMIF(Tabelle3567[Type], "UNit",Tabelle3567['#Choice])</f>
        <v>3</v>
      </c>
      <c r="G4" s="1"/>
    </row>
    <row r="6" spans="1:8" s="8" customFormat="1" ht="17.5">
      <c r="A6" s="5" t="s">
        <v>55</v>
      </c>
      <c r="B6" s="6" t="s">
        <v>57</v>
      </c>
      <c r="C6" s="6" t="s">
        <v>59</v>
      </c>
      <c r="D6" s="6" t="s">
        <v>58</v>
      </c>
      <c r="E6" s="7" t="s">
        <v>64</v>
      </c>
      <c r="F6" s="7" t="s">
        <v>63</v>
      </c>
      <c r="G6" s="7" t="s">
        <v>65</v>
      </c>
      <c r="H6" s="6" t="s">
        <v>309</v>
      </c>
    </row>
    <row r="7" spans="1:8" s="12" customFormat="1" ht="14">
      <c r="A7" s="87" t="s">
        <v>338</v>
      </c>
      <c r="B7" s="86" t="s">
        <v>243</v>
      </c>
      <c r="C7" s="86" t="str">
        <f>+INDEX(Tabelle1[[Type]:[Caps]],MATCH(Tabelle3567[[#This Row],[Equipment]],Tabelle1[Item],0),1)</f>
        <v>Unit</v>
      </c>
      <c r="D7" s="86" t="s">
        <v>243</v>
      </c>
      <c r="E7" s="88">
        <f>+INDEX(Tabelle1[[Type]:[Caps]],MATCH(Tabelle3567[[#This Row],[Equipment]],Tabelle1[Item],0),3)</f>
        <v>70</v>
      </c>
      <c r="F7" s="88"/>
      <c r="G7" s="88">
        <f t="shared" ref="G7:G20" si="0">+F7*E7</f>
        <v>0</v>
      </c>
      <c r="H7" s="86" t="str">
        <f>+INDEX(Tabelle1[[Type]:[Basic equipment]],MATCH(Tabelle3567[[#This Row],[Equipment]],Tabelle1[Item],0),6)</f>
        <v>-</v>
      </c>
    </row>
    <row r="8" spans="1:8" s="12" customFormat="1" ht="12.75" customHeight="1">
      <c r="A8" s="23" t="s">
        <v>338</v>
      </c>
      <c r="B8" s="24" t="s">
        <v>243</v>
      </c>
      <c r="C8" s="24" t="str">
        <f>+INDEX(Tabelle1[[Type]:[Caps]],MATCH(Tabelle3567[[#This Row],[Equipment]],Tabelle1[Item],0),1)</f>
        <v>Heroic</v>
      </c>
      <c r="D8" s="50" t="s">
        <v>1</v>
      </c>
      <c r="E8" s="89">
        <f>+INDEX(Tabelle1[[Type]:[Caps]],MATCH(Tabelle3567[[#This Row],[Equipment]],Tabelle1[Item],0),3)</f>
        <v>60</v>
      </c>
      <c r="F8" s="22"/>
      <c r="G8" s="22">
        <f t="shared" si="0"/>
        <v>0</v>
      </c>
      <c r="H8" s="28" t="str">
        <f>+INDEX(Tabelle1[[Type]:[Basic equipment]],MATCH(Tabelle3567[[#This Row],[Equipment]],Tabelle1[Item],0),6)</f>
        <v>-</v>
      </c>
    </row>
    <row r="9" spans="1:8" s="12" customFormat="1" ht="12.75" customHeight="1">
      <c r="A9" s="23" t="s">
        <v>338</v>
      </c>
      <c r="B9" s="24" t="s">
        <v>243</v>
      </c>
      <c r="C9" s="24" t="str">
        <f>+INDEX(Tabelle1[[Type]:[Caps]],MATCH(Tabelle3567[[#This Row],[Equipment]],Tabelle1[Item],0),1)</f>
        <v>Pistol</v>
      </c>
      <c r="D9" s="50" t="s">
        <v>103</v>
      </c>
      <c r="E9" s="89">
        <f>+INDEX(Tabelle1[[Type]:[Caps]],MATCH(Tabelle3567[[#This Row],[Equipment]],Tabelle1[Item],0),3)</f>
        <v>9</v>
      </c>
      <c r="F9" s="22"/>
      <c r="G9" s="22">
        <f t="shared" si="0"/>
        <v>0</v>
      </c>
      <c r="H9" s="28" t="str">
        <f>+INDEX(Tabelle1[[Type]:[Basic equipment]],MATCH(Tabelle3567[[#This Row],[Equipment]],Tabelle1[Item],0),6)</f>
        <v>-</v>
      </c>
    </row>
    <row r="10" spans="1:8" s="12" customFormat="1" ht="14">
      <c r="A10" s="87" t="s">
        <v>338</v>
      </c>
      <c r="B10" s="86" t="s">
        <v>325</v>
      </c>
      <c r="C10" s="86" t="str">
        <f>+INDEX(Tabelle1[[Type]:[Caps]],MATCH(Tabelle3567[[#This Row],[Equipment]],Tabelle1[Item],0),1)</f>
        <v>Unit</v>
      </c>
      <c r="D10" s="86" t="s">
        <v>325</v>
      </c>
      <c r="E10" s="88">
        <f>+INDEX(Tabelle1[[Type]:[Caps]],MATCH(Tabelle3567[[#This Row],[Equipment]],Tabelle1[Item],0),3)</f>
        <v>220</v>
      </c>
      <c r="F10" s="88"/>
      <c r="G10" s="88">
        <f t="shared" si="0"/>
        <v>0</v>
      </c>
      <c r="H10" s="86" t="str">
        <f>+INDEX(Tabelle1[[Type]:[Basic equipment]],MATCH(Tabelle3567[[#This Row],[Equipment]],Tabelle1[Item],0),6)</f>
        <v>Bloated Glowing One Swipe</v>
      </c>
    </row>
    <row r="11" spans="1:8" s="12" customFormat="1" ht="14">
      <c r="A11" s="87" t="s">
        <v>338</v>
      </c>
      <c r="B11" s="86" t="s">
        <v>108</v>
      </c>
      <c r="C11" s="86" t="str">
        <f>+INDEX(Tabelle1[[Type]:[Caps]],MATCH(Tabelle3567[[#This Row],[Equipment]],Tabelle1[Item],0),1)</f>
        <v>Unit</v>
      </c>
      <c r="D11" s="86" t="s">
        <v>108</v>
      </c>
      <c r="E11" s="88">
        <f>+INDEX(Tabelle1[[Type]:[Caps]],MATCH(Tabelle3567[[#This Row],[Equipment]],Tabelle1[Item],0),3)</f>
        <v>295</v>
      </c>
      <c r="F11" s="88">
        <v>1</v>
      </c>
      <c r="G11" s="88">
        <f t="shared" si="0"/>
        <v>295</v>
      </c>
      <c r="H11" s="86" t="str">
        <f>+INDEX(Tabelle1[[Type]:[Basic equipment]],MATCH(Tabelle3567[[#This Row],[Equipment]],Tabelle1[Item],0),6)</f>
        <v>Deathclaw Crush, Deathclaw Swipe</v>
      </c>
    </row>
    <row r="12" spans="1:8" s="12" customFormat="1" ht="14">
      <c r="A12" s="87" t="s">
        <v>338</v>
      </c>
      <c r="B12" s="86" t="s">
        <v>102</v>
      </c>
      <c r="C12" s="86" t="str">
        <f>+INDEX(Tabelle1[[Type]:[Caps]],MATCH(Tabelle3567[[#This Row],[Equipment]],Tabelle1[Item],0),1)</f>
        <v>Unit</v>
      </c>
      <c r="D12" s="86" t="s">
        <v>102</v>
      </c>
      <c r="E12" s="88">
        <f>+INDEX(Tabelle1[[Type]:[Caps]],MATCH(Tabelle3567[[#This Row],[Equipment]],Tabelle1[Item],0),3)</f>
        <v>90</v>
      </c>
      <c r="F12" s="88"/>
      <c r="G12" s="88">
        <f t="shared" si="0"/>
        <v>0</v>
      </c>
      <c r="H12" s="86" t="str">
        <f>+INDEX(Tabelle1[[Type]:[Basic equipment]],MATCH(Tabelle3567[[#This Row],[Equipment]],Tabelle1[Item],0),6)</f>
        <v>Dog Bite</v>
      </c>
    </row>
    <row r="13" spans="1:8" s="12" customFormat="1" ht="14">
      <c r="A13" s="87" t="s">
        <v>338</v>
      </c>
      <c r="B13" s="86" t="s">
        <v>109</v>
      </c>
      <c r="C13" s="86" t="str">
        <f>+INDEX(Tabelle1[[Type]:[Caps]],MATCH(Tabelle3567[[#This Row],[Equipment]],Tabelle1[Item],0),1)</f>
        <v>Unit</v>
      </c>
      <c r="D13" s="86" t="s">
        <v>109</v>
      </c>
      <c r="E13" s="88">
        <f>+INDEX(Tabelle1[[Type]:[Caps]],MATCH(Tabelle3567[[#This Row],[Equipment]],Tabelle1[Item],0),3)</f>
        <v>50</v>
      </c>
      <c r="F13" s="88"/>
      <c r="G13" s="88">
        <f t="shared" si="0"/>
        <v>0</v>
      </c>
      <c r="H13" s="86" t="str">
        <f>+INDEX(Tabelle1[[Type]:[Basic equipment]],MATCH(Tabelle3567[[#This Row],[Equipment]],Tabelle1[Item],0),6)</f>
        <v>Feral Ghoul Swipe</v>
      </c>
    </row>
    <row r="14" spans="1:8" s="12" customFormat="1" ht="14">
      <c r="A14" s="87" t="s">
        <v>338</v>
      </c>
      <c r="B14" s="86" t="s">
        <v>403</v>
      </c>
      <c r="C14" s="86" t="str">
        <f>+INDEX(Tabelle1[[Type]:[Caps]],MATCH(Tabelle3567[[#This Row],[Equipment]],Tabelle1[Item],0),1)</f>
        <v>Unit</v>
      </c>
      <c r="D14" s="86" t="s">
        <v>403</v>
      </c>
      <c r="E14" s="88">
        <f>+INDEX(Tabelle1[[Type]:[Caps]],MATCH(Tabelle3567[[#This Row],[Equipment]],Tabelle1[Item],0),3)</f>
        <v>40</v>
      </c>
      <c r="F14" s="88"/>
      <c r="G14" s="88">
        <f>+F14*E14</f>
        <v>0</v>
      </c>
      <c r="H14" s="86" t="str">
        <f>+INDEX(Tabelle1[[Type]:[Basic equipment]],MATCH(Tabelle3567[[#This Row],[Equipment]],Tabelle1[Item],0),6)</f>
        <v>Glowing Radroach Swarm Bite</v>
      </c>
    </row>
    <row r="15" spans="1:8" s="12" customFormat="1" ht="14">
      <c r="A15" s="87" t="s">
        <v>338</v>
      </c>
      <c r="B15" s="86" t="s">
        <v>328</v>
      </c>
      <c r="C15" s="86" t="str">
        <f>+INDEX(Tabelle1[[Type]:[Caps]],MATCH(Tabelle3567[[#This Row],[Equipment]],Tabelle1[Item],0),1)</f>
        <v>Unit</v>
      </c>
      <c r="D15" s="86" t="s">
        <v>328</v>
      </c>
      <c r="E15" s="88">
        <f>+INDEX(Tabelle1[[Type]:[Caps]],MATCH(Tabelle3567[[#This Row],[Equipment]],Tabelle1[Item],0),3)</f>
        <v>14</v>
      </c>
      <c r="F15" s="88"/>
      <c r="G15" s="88">
        <f t="shared" si="0"/>
        <v>0</v>
      </c>
      <c r="H15" s="86" t="str">
        <f>+INDEX(Tabelle1[[Type]:[Basic equipment]],MATCH(Tabelle3567[[#This Row],[Equipment]],Tabelle1[Item],0),6)</f>
        <v>Mole Rat Bite</v>
      </c>
    </row>
    <row r="16" spans="1:8" s="12" customFormat="1" ht="14">
      <c r="A16" s="87" t="s">
        <v>338</v>
      </c>
      <c r="B16" s="86" t="s">
        <v>16</v>
      </c>
      <c r="C16" s="86" t="str">
        <f>+INDEX(Tabelle1[[Type]:[Caps]],MATCH(Tabelle3567[[#This Row],[Equipment]],Tabelle1[Item],0),1)</f>
        <v>Unit</v>
      </c>
      <c r="D16" s="86" t="s">
        <v>16</v>
      </c>
      <c r="E16" s="88">
        <f>+INDEX(Tabelle1[[Type]:[Caps]],MATCH(Tabelle3567[[#This Row],[Equipment]],Tabelle1[Item],0),3)</f>
        <v>63</v>
      </c>
      <c r="F16" s="88"/>
      <c r="G16" s="88">
        <f t="shared" si="0"/>
        <v>0</v>
      </c>
      <c r="H16" s="86" t="str">
        <f>+INDEX(Tabelle1[[Type]:[Basic equipment]],MATCH(Tabelle3567[[#This Row],[Equipment]],Tabelle1[Item],0),6)</f>
        <v>Hound Bite</v>
      </c>
    </row>
    <row r="17" spans="1:8" s="12" customFormat="1" ht="14">
      <c r="A17" s="87" t="s">
        <v>338</v>
      </c>
      <c r="B17" s="86" t="s">
        <v>15</v>
      </c>
      <c r="C17" s="86" t="str">
        <f>+INDEX(Tabelle1[[Type]:[Caps]],MATCH(Tabelle3567[[#This Row],[Equipment]],Tabelle1[Item],0),1)</f>
        <v>Unit</v>
      </c>
      <c r="D17" s="86" t="s">
        <v>15</v>
      </c>
      <c r="E17" s="88">
        <f>+INDEX(Tabelle1[[Type]:[Caps]],MATCH(Tabelle3567[[#This Row],[Equipment]],Tabelle1[Item],0),3)</f>
        <v>65</v>
      </c>
      <c r="F17" s="88"/>
      <c r="G17" s="88">
        <f t="shared" si="0"/>
        <v>0</v>
      </c>
      <c r="H17" s="86" t="str">
        <f>+INDEX(Tabelle1[[Type]:[Basic equipment]],MATCH(Tabelle3567[[#This Row],[Equipment]],Tabelle1[Item],0),6)</f>
        <v>Hound Bite</v>
      </c>
    </row>
    <row r="18" spans="1:8" ht="14">
      <c r="A18" s="87" t="s">
        <v>338</v>
      </c>
      <c r="B18" s="86" t="s">
        <v>324</v>
      </c>
      <c r="C18" s="86" t="str">
        <f>+INDEX(Tabelle1[[Type]:[Caps]],MATCH(Tabelle3567[[#This Row],[Equipment]],Tabelle1[Item],0),1)</f>
        <v>Unit</v>
      </c>
      <c r="D18" s="86" t="s">
        <v>324</v>
      </c>
      <c r="E18" s="88">
        <f>+INDEX(Tabelle1[[Type]:[Caps]],MATCH(Tabelle3567[[#This Row],[Equipment]],Tabelle1[Item],0),3)</f>
        <v>210</v>
      </c>
      <c r="F18" s="88"/>
      <c r="G18" s="88">
        <f t="shared" si="0"/>
        <v>0</v>
      </c>
      <c r="H18" s="86" t="str">
        <f>+INDEX(Tabelle1[[Type]:[Basic equipment]],MATCH(Tabelle3567[[#This Row],[Equipment]],Tabelle1[Item],0),6)</f>
        <v>Putrid Glowing One Swipe</v>
      </c>
    </row>
    <row r="19" spans="1:8" s="4" customFormat="1" ht="14">
      <c r="A19" s="87" t="s">
        <v>338</v>
      </c>
      <c r="B19" s="86" t="s">
        <v>110</v>
      </c>
      <c r="C19" s="86" t="str">
        <f>+INDEX(Tabelle1[[Type]:[Caps]],MATCH(Tabelle3567[[#This Row],[Equipment]],Tabelle1[Item],0),1)</f>
        <v>Unit</v>
      </c>
      <c r="D19" s="86" t="s">
        <v>110</v>
      </c>
      <c r="E19" s="88">
        <f>+INDEX(Tabelle1[[Type]:[Caps]],MATCH(Tabelle3567[[#This Row],[Equipment]],Tabelle1[Item],0),3)</f>
        <v>17</v>
      </c>
      <c r="F19" s="88"/>
      <c r="G19" s="88">
        <f t="shared" si="0"/>
        <v>0</v>
      </c>
      <c r="H19" s="86" t="str">
        <f>+INDEX(Tabelle1[[Type]:[Basic equipment]],MATCH(Tabelle3567[[#This Row],[Equipment]],Tabelle1[Item],0),6)</f>
        <v>Radroach Swarm Bite</v>
      </c>
    </row>
    <row r="20" spans="1:8" s="4" customFormat="1" ht="14">
      <c r="A20" s="87" t="s">
        <v>338</v>
      </c>
      <c r="B20" s="86" t="s">
        <v>242</v>
      </c>
      <c r="C20" s="86" t="str">
        <f>+INDEX(Tabelle1[[Type]:[Caps]],MATCH(Tabelle3567[[#This Row],[Equipment]],Tabelle1[Item],0),1)</f>
        <v>Unit</v>
      </c>
      <c r="D20" s="86" t="s">
        <v>242</v>
      </c>
      <c r="E20" s="88">
        <f>+INDEX(Tabelle1[[Type]:[Caps]],MATCH(Tabelle3567[[#This Row],[Equipment]],Tabelle1[Item],0),3)</f>
        <v>90</v>
      </c>
      <c r="F20" s="88"/>
      <c r="G20" s="88">
        <f t="shared" si="0"/>
        <v>0</v>
      </c>
      <c r="H20" s="86" t="str">
        <f>+INDEX(Tabelle1[[Type]:[Basic equipment]],MATCH(Tabelle3567[[#This Row],[Equipment]],Tabelle1[Item],0),6)</f>
        <v>Radscorpion Princers &amp; Sting</v>
      </c>
    </row>
    <row r="21" spans="1:8" s="4" customFormat="1" ht="14">
      <c r="A21" s="87" t="s">
        <v>338</v>
      </c>
      <c r="B21" s="86" t="s">
        <v>401</v>
      </c>
      <c r="C21" s="86" t="str">
        <f>+INDEX(Tabelle1[[Type]:[Caps]],MATCH(Tabelle3567[[#This Row],[Equipment]],Tabelle1[Item],0),1)</f>
        <v>Unit</v>
      </c>
      <c r="D21" s="86" t="s">
        <v>401</v>
      </c>
      <c r="E21" s="88">
        <f>+INDEX(Tabelle1[[Type]:[Caps]],MATCH(Tabelle3567[[#This Row],[Equipment]],Tabelle1[Item],0),3)</f>
        <v>30</v>
      </c>
      <c r="F21" s="88"/>
      <c r="G21" s="88">
        <f>+F21*E21</f>
        <v>0</v>
      </c>
      <c r="H21" s="86" t="str">
        <f>+INDEX(Tabelle1[[Type]:[Basic equipment]],MATCH(Tabelle3567[[#This Row],[Equipment]],Tabelle1[Item],0),6)</f>
        <v>Recent Feral Ghoul Swipe</v>
      </c>
    </row>
    <row r="22" spans="1:8" s="4" customFormat="1" ht="14">
      <c r="A22" s="87" t="s">
        <v>338</v>
      </c>
      <c r="B22" s="86" t="s">
        <v>397</v>
      </c>
      <c r="C22" s="86" t="str">
        <f>+INDEX(Tabelle1[[Type]:[Caps]],MATCH(Tabelle3567[[#This Row],[Equipment]],Tabelle1[Item],0),1)</f>
        <v>Unit</v>
      </c>
      <c r="D22" s="86" t="s">
        <v>397</v>
      </c>
      <c r="E22" s="88">
        <f>+INDEX(Tabelle1[[Type]:[Caps]],MATCH(Tabelle3567[[#This Row],[Equipment]],Tabelle1[Item],0),3)</f>
        <v>125</v>
      </c>
      <c r="F22" s="88">
        <v>2</v>
      </c>
      <c r="G22" s="88">
        <f>+F22*E22</f>
        <v>250</v>
      </c>
      <c r="H22" s="86" t="str">
        <f>+INDEX(Tabelle1[[Type]:[Basic equipment]],MATCH(Tabelle3567[[#This Row],[Equipment]],Tabelle1[Item],0),6)</f>
        <v>Young Deathclaw Swipe, Young Deathclaw Crush</v>
      </c>
    </row>
    <row r="23" spans="1:8" s="12" customFormat="1" ht="14">
      <c r="A23" s="87" t="s">
        <v>338</v>
      </c>
      <c r="B23" s="86" t="s">
        <v>160</v>
      </c>
      <c r="C23" s="86"/>
      <c r="D23" s="86"/>
      <c r="E23" s="88"/>
      <c r="F23" s="88"/>
      <c r="G23" s="88"/>
      <c r="H23" s="86"/>
    </row>
    <row r="24" spans="1:8" s="12" customFormat="1" ht="12.75" customHeight="1">
      <c r="A24" s="23" t="s">
        <v>338</v>
      </c>
      <c r="B24" s="24" t="s">
        <v>160</v>
      </c>
      <c r="C24" s="24" t="str">
        <f>+INDEX(Tabelle1[[Type]:[Caps]],MATCH(Tabelle3567[[#This Row],[Equipment]],Tabelle1[Item],0),1)</f>
        <v>Leader</v>
      </c>
      <c r="D24" s="50" t="s">
        <v>177</v>
      </c>
      <c r="E24" s="89">
        <f>+INDEX(Tabelle1[[Type]:[Caps]],MATCH(Tabelle3567[[#This Row],[Equipment]],Tabelle1[Item],0),3)</f>
        <v>26</v>
      </c>
      <c r="F24" s="22"/>
      <c r="G24" s="22">
        <f t="shared" ref="G24:G41" si="1">+F24*E24</f>
        <v>0</v>
      </c>
      <c r="H24" s="28" t="str">
        <f>+INDEX(Tabelle1[[Type]:[Basic equipment]],MATCH(Tabelle3567[[#This Row],[Equipment]],Tabelle1[Item],0),6)</f>
        <v>-</v>
      </c>
    </row>
    <row r="25" spans="1:8" s="12" customFormat="1" ht="12.75" customHeight="1">
      <c r="A25" s="23" t="s">
        <v>338</v>
      </c>
      <c r="B25" s="24" t="s">
        <v>160</v>
      </c>
      <c r="C25" s="24" t="str">
        <f>+INDEX(Tabelle1[[Type]:[Caps]],MATCH(Tabelle3567[[#This Row],[Equipment]],Tabelle1[Item],0),1)</f>
        <v>Leader</v>
      </c>
      <c r="D25" s="50" t="s">
        <v>233</v>
      </c>
      <c r="E25" s="89">
        <f>+INDEX(Tabelle1[[Type]:[Caps]],MATCH(Tabelle3567[[#This Row],[Equipment]],Tabelle1[Item],0),3)</f>
        <v>20</v>
      </c>
      <c r="F25" s="22"/>
      <c r="G25" s="22">
        <f t="shared" si="1"/>
        <v>0</v>
      </c>
      <c r="H25" s="28" t="str">
        <f>+INDEX(Tabelle1[[Type]:[Basic equipment]],MATCH(Tabelle3567[[#This Row],[Equipment]],Tabelle1[Item],0),6)</f>
        <v>-</v>
      </c>
    </row>
    <row r="26" spans="1:8" s="12" customFormat="1" ht="12.75" customHeight="1">
      <c r="A26" s="23" t="s">
        <v>338</v>
      </c>
      <c r="B26" s="24" t="s">
        <v>160</v>
      </c>
      <c r="C26" s="24" t="str">
        <f>+INDEX(Tabelle1[[Type]:[Caps]],MATCH(Tabelle3567[[#This Row],[Equipment]],Tabelle1[Item],0),1)</f>
        <v>Leader</v>
      </c>
      <c r="D26" s="50" t="s">
        <v>197</v>
      </c>
      <c r="E26" s="89">
        <f>+INDEX(Tabelle1[[Type]:[Caps]],MATCH(Tabelle3567[[#This Row],[Equipment]],Tabelle1[Item],0),3)</f>
        <v>20</v>
      </c>
      <c r="F26" s="22"/>
      <c r="G26" s="22">
        <f t="shared" si="1"/>
        <v>0</v>
      </c>
      <c r="H26" s="28" t="str">
        <f>+INDEX(Tabelle1[[Type]:[Basic equipment]],MATCH(Tabelle3567[[#This Row],[Equipment]],Tabelle1[Item],0),6)</f>
        <v>-</v>
      </c>
    </row>
    <row r="27" spans="1:8" s="12" customFormat="1" ht="12.75" customHeight="1">
      <c r="A27" s="23" t="s">
        <v>338</v>
      </c>
      <c r="B27" s="24" t="s">
        <v>160</v>
      </c>
      <c r="C27" s="24" t="str">
        <f>+INDEX(Tabelle1[[Type]:[Caps]],MATCH(Tabelle3567[[#This Row],[Equipment]],Tabelle1[Item],0),1)</f>
        <v>Leader</v>
      </c>
      <c r="D27" s="50" t="s">
        <v>163</v>
      </c>
      <c r="E27" s="89">
        <f>+INDEX(Tabelle1[[Type]:[Caps]],MATCH(Tabelle3567[[#This Row],[Equipment]],Tabelle1[Item],0),3)</f>
        <v>20</v>
      </c>
      <c r="F27" s="22"/>
      <c r="G27" s="22">
        <f t="shared" si="1"/>
        <v>0</v>
      </c>
      <c r="H27" s="28" t="str">
        <f>+INDEX(Tabelle1[[Type]:[Basic equipment]],MATCH(Tabelle3567[[#This Row],[Equipment]],Tabelle1[Item],0),6)</f>
        <v>-</v>
      </c>
    </row>
    <row r="28" spans="1:8" s="12" customFormat="1" ht="12.75" customHeight="1">
      <c r="A28" s="23" t="s">
        <v>338</v>
      </c>
      <c r="B28" s="24" t="s">
        <v>160</v>
      </c>
      <c r="C28" s="24" t="str">
        <f>+INDEX(Tabelle1[[Type]:[Caps]],MATCH(Tabelle3567[[#This Row],[Equipment]],Tabelle1[Item],0),1)</f>
        <v>Leader</v>
      </c>
      <c r="D28" s="50" t="s">
        <v>286</v>
      </c>
      <c r="E28" s="89">
        <f>+INDEX(Tabelle1[[Type]:[Caps]],MATCH(Tabelle3567[[#This Row],[Equipment]],Tabelle1[Item],0),3)</f>
        <v>16</v>
      </c>
      <c r="F28" s="22"/>
      <c r="G28" s="22">
        <f t="shared" si="1"/>
        <v>0</v>
      </c>
      <c r="H28" s="28" t="str">
        <f>+INDEX(Tabelle1[[Type]:[Basic equipment]],MATCH(Tabelle3567[[#This Row],[Equipment]],Tabelle1[Item],0),6)</f>
        <v>-</v>
      </c>
    </row>
    <row r="29" spans="1:8" s="12" customFormat="1" ht="12.75" customHeight="1">
      <c r="A29" s="23" t="s">
        <v>338</v>
      </c>
      <c r="B29" s="24" t="s">
        <v>160</v>
      </c>
      <c r="C29" s="24" t="str">
        <f>+INDEX(Tabelle1[[Type]:[Caps]],MATCH(Tabelle3567[[#This Row],[Equipment]],Tabelle1[Item],0),1)</f>
        <v>Leader</v>
      </c>
      <c r="D29" s="50" t="s">
        <v>284</v>
      </c>
      <c r="E29" s="89">
        <f>+INDEX(Tabelle1[[Type]:[Caps]],MATCH(Tabelle3567[[#This Row],[Equipment]],Tabelle1[Item],0),3)</f>
        <v>16</v>
      </c>
      <c r="F29" s="22"/>
      <c r="G29" s="22">
        <f t="shared" si="1"/>
        <v>0</v>
      </c>
      <c r="H29" s="28" t="str">
        <f>+INDEX(Tabelle1[[Type]:[Basic equipment]],MATCH(Tabelle3567[[#This Row],[Equipment]],Tabelle1[Item],0),6)</f>
        <v>-</v>
      </c>
    </row>
    <row r="30" spans="1:8" s="12" customFormat="1" ht="12.75" customHeight="1">
      <c r="A30" s="23" t="s">
        <v>338</v>
      </c>
      <c r="B30" s="24" t="s">
        <v>160</v>
      </c>
      <c r="C30" s="24" t="str">
        <f>+INDEX(Tabelle1[[Type]:[Caps]],MATCH(Tabelle3567[[#This Row],[Equipment]],Tabelle1[Item],0),1)</f>
        <v>Leader</v>
      </c>
      <c r="D30" s="50" t="s">
        <v>193</v>
      </c>
      <c r="E30" s="89">
        <f>+INDEX(Tabelle1[[Type]:[Caps]],MATCH(Tabelle3567[[#This Row],[Equipment]],Tabelle1[Item],0),3)</f>
        <v>13</v>
      </c>
      <c r="F30" s="22"/>
      <c r="G30" s="22">
        <f t="shared" si="1"/>
        <v>0</v>
      </c>
      <c r="H30" s="28" t="str">
        <f>+INDEX(Tabelle1[[Type]:[Basic equipment]],MATCH(Tabelle3567[[#This Row],[Equipment]],Tabelle1[Item],0),6)</f>
        <v>-</v>
      </c>
    </row>
    <row r="31" spans="1:8" s="12" customFormat="1" ht="12.75" customHeight="1">
      <c r="A31" s="23" t="s">
        <v>338</v>
      </c>
      <c r="B31" s="24" t="s">
        <v>160</v>
      </c>
      <c r="C31" s="24" t="str">
        <f>+INDEX(Tabelle1[[Type]:[Caps]],MATCH(Tabelle3567[[#This Row],[Equipment]],Tabelle1[Item],0),1)</f>
        <v>Leader</v>
      </c>
      <c r="D31" s="50" t="s">
        <v>345</v>
      </c>
      <c r="E31" s="89">
        <f>+INDEX(Tabelle1[[Type]:[Caps]],MATCH(Tabelle3567[[#This Row],[Equipment]],Tabelle1[Item],0),3)</f>
        <v>13</v>
      </c>
      <c r="F31" s="22"/>
      <c r="G31" s="22">
        <f t="shared" si="1"/>
        <v>0</v>
      </c>
      <c r="H31" s="28" t="str">
        <f>+INDEX(Tabelle1[[Type]:[Basic equipment]],MATCH(Tabelle3567[[#This Row],[Equipment]],Tabelle1[Item],0),6)</f>
        <v>-</v>
      </c>
    </row>
    <row r="32" spans="1:8" s="12" customFormat="1" ht="12.75" customHeight="1">
      <c r="A32" s="23" t="s">
        <v>338</v>
      </c>
      <c r="B32" s="24" t="s">
        <v>160</v>
      </c>
      <c r="C32" s="24" t="str">
        <f>+INDEX(Tabelle1[[Type]:[Caps]],MATCH(Tabelle3567[[#This Row],[Equipment]],Tabelle1[Item],0),1)</f>
        <v>Leader</v>
      </c>
      <c r="D32" s="50" t="s">
        <v>283</v>
      </c>
      <c r="E32" s="89">
        <f>+INDEX(Tabelle1[[Type]:[Caps]],MATCH(Tabelle3567[[#This Row],[Equipment]],Tabelle1[Item],0),3)</f>
        <v>13</v>
      </c>
      <c r="F32" s="22"/>
      <c r="G32" s="22">
        <f t="shared" si="1"/>
        <v>0</v>
      </c>
      <c r="H32" s="28" t="str">
        <f>+INDEX(Tabelle1[[Type]:[Basic equipment]],MATCH(Tabelle3567[[#This Row],[Equipment]],Tabelle1[Item],0),6)</f>
        <v>-</v>
      </c>
    </row>
    <row r="33" spans="1:8" s="12" customFormat="1" ht="12.75" customHeight="1">
      <c r="A33" s="23" t="s">
        <v>338</v>
      </c>
      <c r="B33" s="24" t="s">
        <v>160</v>
      </c>
      <c r="C33" s="24" t="str">
        <f>+INDEX(Tabelle1[[Type]:[Caps]],MATCH(Tabelle3567[[#This Row],[Equipment]],Tabelle1[Item],0),1)</f>
        <v>Leader</v>
      </c>
      <c r="D33" s="50" t="s">
        <v>343</v>
      </c>
      <c r="E33" s="89">
        <f>+INDEX(Tabelle1[[Type]:[Caps]],MATCH(Tabelle3567[[#This Row],[Equipment]],Tabelle1[Item],0),3)</f>
        <v>12</v>
      </c>
      <c r="F33" s="22"/>
      <c r="G33" s="22">
        <f t="shared" si="1"/>
        <v>0</v>
      </c>
      <c r="H33" s="28" t="str">
        <f>+INDEX(Tabelle1[[Type]:[Basic equipment]],MATCH(Tabelle3567[[#This Row],[Equipment]],Tabelle1[Item],0),6)</f>
        <v>-</v>
      </c>
    </row>
    <row r="34" spans="1:8" s="12" customFormat="1" ht="12.75" customHeight="1">
      <c r="A34" s="23" t="s">
        <v>338</v>
      </c>
      <c r="B34" s="24" t="s">
        <v>160</v>
      </c>
      <c r="C34" s="24" t="str">
        <f>+INDEX(Tabelle1[[Type]:[Caps]],MATCH(Tabelle3567[[#This Row],[Equipment]],Tabelle1[Item],0),1)</f>
        <v>Leader</v>
      </c>
      <c r="D34" s="50" t="s">
        <v>285</v>
      </c>
      <c r="E34" s="89">
        <f>+INDEX(Tabelle1[[Type]:[Caps]],MATCH(Tabelle3567[[#This Row],[Equipment]],Tabelle1[Item],0),3)</f>
        <v>11</v>
      </c>
      <c r="F34" s="22"/>
      <c r="G34" s="22">
        <f t="shared" si="1"/>
        <v>0</v>
      </c>
      <c r="H34" s="28" t="str">
        <f>+INDEX(Tabelle1[[Type]:[Basic equipment]],MATCH(Tabelle3567[[#This Row],[Equipment]],Tabelle1[Item],0),6)</f>
        <v>-</v>
      </c>
    </row>
    <row r="35" spans="1:8" s="12" customFormat="1" ht="12.75" customHeight="1">
      <c r="A35" s="23" t="s">
        <v>338</v>
      </c>
      <c r="B35" s="24" t="s">
        <v>160</v>
      </c>
      <c r="C35" s="24" t="str">
        <f>+INDEX(Tabelle1[[Type]:[Caps]],MATCH(Tabelle3567[[#This Row],[Equipment]],Tabelle1[Item],0),1)</f>
        <v>Leader</v>
      </c>
      <c r="D35" s="50" t="s">
        <v>159</v>
      </c>
      <c r="E35" s="89">
        <f>+INDEX(Tabelle1[[Type]:[Caps]],MATCH(Tabelle3567[[#This Row],[Equipment]],Tabelle1[Item],0),3)</f>
        <v>10</v>
      </c>
      <c r="F35" s="22"/>
      <c r="G35" s="22">
        <f t="shared" si="1"/>
        <v>0</v>
      </c>
      <c r="H35" s="28" t="str">
        <f>+INDEX(Tabelle1[[Type]:[Basic equipment]],MATCH(Tabelle3567[[#This Row],[Equipment]],Tabelle1[Item],0),6)</f>
        <v>-</v>
      </c>
    </row>
    <row r="36" spans="1:8" s="12" customFormat="1" ht="12.75" customHeight="1">
      <c r="A36" s="23" t="s">
        <v>338</v>
      </c>
      <c r="B36" s="24" t="s">
        <v>160</v>
      </c>
      <c r="C36" s="24" t="str">
        <f>+INDEX(Tabelle1[[Type]:[Caps]],MATCH(Tabelle3567[[#This Row],[Equipment]],Tabelle1[Item],0),1)</f>
        <v>Leader</v>
      </c>
      <c r="D36" s="50" t="s">
        <v>344</v>
      </c>
      <c r="E36" s="89">
        <f>+INDEX(Tabelle1[[Type]:[Caps]],MATCH(Tabelle3567[[#This Row],[Equipment]],Tabelle1[Item],0),3)</f>
        <v>10</v>
      </c>
      <c r="F36" s="22"/>
      <c r="G36" s="22">
        <f t="shared" si="1"/>
        <v>0</v>
      </c>
      <c r="H36" s="28" t="str">
        <f>+INDEX(Tabelle1[[Type]:[Basic equipment]],MATCH(Tabelle3567[[#This Row],[Equipment]],Tabelle1[Item],0),6)</f>
        <v>-</v>
      </c>
    </row>
    <row r="37" spans="1:8" s="12" customFormat="1" ht="12.75" customHeight="1">
      <c r="A37" s="23" t="s">
        <v>338</v>
      </c>
      <c r="B37" s="24" t="s">
        <v>160</v>
      </c>
      <c r="C37" s="24" t="str">
        <f>+INDEX(Tabelle1[[Type]:[Caps]],MATCH(Tabelle3567[[#This Row],[Equipment]],Tabelle1[Item],0),1)</f>
        <v>Leader</v>
      </c>
      <c r="D37" s="50" t="s">
        <v>161</v>
      </c>
      <c r="E37" s="89">
        <f>+INDEX(Tabelle1[[Type]:[Caps]],MATCH(Tabelle3567[[#This Row],[Equipment]],Tabelle1[Item],0),3)</f>
        <v>10</v>
      </c>
      <c r="F37" s="22"/>
      <c r="G37" s="22">
        <f t="shared" si="1"/>
        <v>0</v>
      </c>
      <c r="H37" s="28" t="str">
        <f>+INDEX(Tabelle1[[Type]:[Basic equipment]],MATCH(Tabelle3567[[#This Row],[Equipment]],Tabelle1[Item],0),6)</f>
        <v>-</v>
      </c>
    </row>
    <row r="38" spans="1:8" s="12" customFormat="1" ht="12.75" customHeight="1">
      <c r="A38" s="23" t="s">
        <v>338</v>
      </c>
      <c r="B38" s="24" t="s">
        <v>160</v>
      </c>
      <c r="C38" s="24" t="str">
        <f>+INDEX(Tabelle1[[Type]:[Caps]],MATCH(Tabelle3567[[#This Row],[Equipment]],Tabelle1[Item],0),1)</f>
        <v>Leader</v>
      </c>
      <c r="D38" s="50" t="s">
        <v>206</v>
      </c>
      <c r="E38" s="89">
        <f>+INDEX(Tabelle1[[Type]:[Caps]],MATCH(Tabelle3567[[#This Row],[Equipment]],Tabelle1[Item],0),3)</f>
        <v>10</v>
      </c>
      <c r="F38" s="22"/>
      <c r="G38" s="22">
        <f t="shared" si="1"/>
        <v>0</v>
      </c>
      <c r="H38" s="28" t="str">
        <f>+INDEX(Tabelle1[[Type]:[Basic equipment]],MATCH(Tabelle3567[[#This Row],[Equipment]],Tabelle1[Item],0),6)</f>
        <v>-</v>
      </c>
    </row>
    <row r="39" spans="1:8" s="12" customFormat="1" ht="12.75" customHeight="1">
      <c r="A39" s="23" t="s">
        <v>338</v>
      </c>
      <c r="B39" s="24" t="s">
        <v>160</v>
      </c>
      <c r="C39" s="24" t="str">
        <f>+INDEX(Tabelle1[[Type]:[Caps]],MATCH(Tabelle3567[[#This Row],[Equipment]],Tabelle1[Item],0),1)</f>
        <v>Leader</v>
      </c>
      <c r="D39" s="50" t="s">
        <v>287</v>
      </c>
      <c r="E39" s="89">
        <f>+INDEX(Tabelle1[[Type]:[Caps]],MATCH(Tabelle3567[[#This Row],[Equipment]],Tabelle1[Item],0),3)</f>
        <v>8</v>
      </c>
      <c r="F39" s="22"/>
      <c r="G39" s="22">
        <f t="shared" si="1"/>
        <v>0</v>
      </c>
      <c r="H39" s="28" t="str">
        <f>+INDEX(Tabelle1[[Type]:[Basic equipment]],MATCH(Tabelle3567[[#This Row],[Equipment]],Tabelle1[Item],0),6)</f>
        <v>-</v>
      </c>
    </row>
    <row r="40" spans="1:8" s="12" customFormat="1" ht="12.75" customHeight="1">
      <c r="A40" s="23" t="s">
        <v>338</v>
      </c>
      <c r="B40" s="24" t="s">
        <v>160</v>
      </c>
      <c r="C40" s="24" t="str">
        <f>+INDEX(Tabelle1[[Type]:[Caps]],MATCH(Tabelle3567[[#This Row],[Equipment]],Tabelle1[Item],0),1)</f>
        <v>Leader</v>
      </c>
      <c r="D40" s="50" t="s">
        <v>226</v>
      </c>
      <c r="E40" s="89">
        <f>+INDEX(Tabelle1[[Type]:[Caps]],MATCH(Tabelle3567[[#This Row],[Equipment]],Tabelle1[Item],0),3)</f>
        <v>7</v>
      </c>
      <c r="F40" s="22"/>
      <c r="G40" s="22">
        <f t="shared" si="1"/>
        <v>0</v>
      </c>
      <c r="H40" s="28" t="str">
        <f>+INDEX(Tabelle1[[Type]:[Basic equipment]],MATCH(Tabelle3567[[#This Row],[Equipment]],Tabelle1[Item],0),6)</f>
        <v>-</v>
      </c>
    </row>
    <row r="41" spans="1:8" s="12" customFormat="1" ht="12.75" customHeight="1">
      <c r="A41" s="23" t="s">
        <v>338</v>
      </c>
      <c r="B41" s="24" t="s">
        <v>160</v>
      </c>
      <c r="C41" s="24" t="str">
        <f>+INDEX(Tabelle1[[Type]:[Caps]],MATCH(Tabelle3567[[#This Row],[Equipment]],Tabelle1[Item],0),1)</f>
        <v>Leader</v>
      </c>
      <c r="D41" s="50" t="s">
        <v>162</v>
      </c>
      <c r="E41" s="89">
        <f>+INDEX(Tabelle1[[Type]:[Caps]],MATCH(Tabelle3567[[#This Row],[Equipment]],Tabelle1[Item],0),3)</f>
        <v>5</v>
      </c>
      <c r="F41" s="22"/>
      <c r="G41" s="22">
        <f t="shared" si="1"/>
        <v>0</v>
      </c>
      <c r="H41" s="28" t="str">
        <f>+INDEX(Tabelle1[[Type]:[Basic equipment]],MATCH(Tabelle3567[[#This Row],[Equipment]],Tabelle1[Item],0),6)</f>
        <v>-</v>
      </c>
    </row>
    <row r="42" spans="1:8" s="12" customFormat="1" ht="14">
      <c r="A42" s="87" t="s">
        <v>338</v>
      </c>
      <c r="B42" s="86" t="s">
        <v>165</v>
      </c>
      <c r="C42" s="86"/>
      <c r="D42" s="86"/>
      <c r="E42" s="88"/>
      <c r="F42" s="88"/>
      <c r="G42" s="88"/>
      <c r="H42" s="86"/>
    </row>
    <row r="43" spans="1:8" s="12" customFormat="1" ht="12.75" customHeight="1">
      <c r="A43" s="23" t="s">
        <v>338</v>
      </c>
      <c r="B43" s="24" t="s">
        <v>165</v>
      </c>
      <c r="C43" s="24" t="str">
        <f>+INDEX(Tabelle1[[Type]:[Caps]],MATCH(Tabelle3567[[#This Row],[Equipment]],Tabelle1[Item],0),1)</f>
        <v>Perk</v>
      </c>
      <c r="D43" s="50" t="s">
        <v>234</v>
      </c>
      <c r="E43" s="89">
        <f>+INDEX(Tabelle1[[Type]:[Caps]],MATCH(Tabelle3567[[#This Row],[Equipment]],Tabelle1[Item],0),3)</f>
        <v>33</v>
      </c>
      <c r="F43" s="22"/>
      <c r="G43" s="22">
        <f>+F43*E43</f>
        <v>0</v>
      </c>
      <c r="H43" s="28" t="str">
        <f>+INDEX(Tabelle1[[Type]:[Basic equipment]],MATCH(Tabelle3567[[#This Row],[Equipment]],Tabelle1[Item],0),6)</f>
        <v>-</v>
      </c>
    </row>
    <row r="44" spans="1:8" s="12" customFormat="1" ht="12.75" customHeight="1">
      <c r="A44" s="23" t="s">
        <v>338</v>
      </c>
      <c r="B44" s="24" t="s">
        <v>165</v>
      </c>
      <c r="C44" s="24" t="str">
        <f>+INDEX(Tabelle1[[Type]:[Caps]],MATCH(Tabelle3567[[#This Row],[Equipment]],Tabelle1[Item],0),1)</f>
        <v>Perk</v>
      </c>
      <c r="D44" s="50" t="s">
        <v>363</v>
      </c>
      <c r="E44" s="89">
        <f>+INDEX(Tabelle1[[Type]:[Caps]],MATCH(Tabelle3567[[#This Row],[Equipment]],Tabelle1[Item],0),3)</f>
        <v>26</v>
      </c>
      <c r="F44" s="22"/>
      <c r="G44" s="22">
        <f t="shared" ref="G44:G72" si="2">+F44*E44</f>
        <v>0</v>
      </c>
      <c r="H44" s="28" t="str">
        <f>+INDEX(Tabelle1[[Type]:[Basic equipment]],MATCH(Tabelle3567[[#This Row],[Equipment]],Tabelle1[Item],0),6)</f>
        <v>-</v>
      </c>
    </row>
    <row r="45" spans="1:8" s="12" customFormat="1" ht="12.75" customHeight="1">
      <c r="A45" s="23" t="s">
        <v>338</v>
      </c>
      <c r="B45" s="24" t="s">
        <v>165</v>
      </c>
      <c r="C45" s="24" t="str">
        <f>+INDEX(Tabelle1[[Type]:[Caps]],MATCH(Tabelle3567[[#This Row],[Equipment]],Tabelle1[Item],0),1)</f>
        <v>Perk</v>
      </c>
      <c r="D45" s="50" t="s">
        <v>178</v>
      </c>
      <c r="E45" s="89">
        <f>+INDEX(Tabelle1[[Type]:[Caps]],MATCH(Tabelle3567[[#This Row],[Equipment]],Tabelle1[Item],0),3)</f>
        <v>16</v>
      </c>
      <c r="F45" s="22"/>
      <c r="G45" s="22">
        <f t="shared" si="2"/>
        <v>0</v>
      </c>
      <c r="H45" s="28" t="str">
        <f>+INDEX(Tabelle1[[Type]:[Basic equipment]],MATCH(Tabelle3567[[#This Row],[Equipment]],Tabelle1[Item],0),6)</f>
        <v>-</v>
      </c>
    </row>
    <row r="46" spans="1:8" s="12" customFormat="1" ht="12.75" customHeight="1">
      <c r="A46" s="23" t="s">
        <v>338</v>
      </c>
      <c r="B46" s="24" t="s">
        <v>165</v>
      </c>
      <c r="C46" s="24" t="str">
        <f>+INDEX(Tabelle1[[Type]:[Caps]],MATCH(Tabelle3567[[#This Row],[Equipment]],Tabelle1[Item],0),1)</f>
        <v>Perk</v>
      </c>
      <c r="D46" s="50" t="s">
        <v>207</v>
      </c>
      <c r="E46" s="89">
        <f>+INDEX(Tabelle1[[Type]:[Caps]],MATCH(Tabelle3567[[#This Row],[Equipment]],Tabelle1[Item],0),3)</f>
        <v>16</v>
      </c>
      <c r="F46" s="22"/>
      <c r="G46" s="22">
        <f t="shared" si="2"/>
        <v>0</v>
      </c>
      <c r="H46" s="28" t="str">
        <f>+INDEX(Tabelle1[[Type]:[Basic equipment]],MATCH(Tabelle3567[[#This Row],[Equipment]],Tabelle1[Item],0),6)</f>
        <v>-</v>
      </c>
    </row>
    <row r="47" spans="1:8" s="12" customFormat="1" ht="12.75" customHeight="1">
      <c r="A47" s="23" t="s">
        <v>338</v>
      </c>
      <c r="B47" s="24" t="s">
        <v>165</v>
      </c>
      <c r="C47" s="24" t="str">
        <f>+INDEX(Tabelle1[[Type]:[Caps]],MATCH(Tabelle3567[[#This Row],[Equipment]],Tabelle1[Item],0),1)</f>
        <v>Perk</v>
      </c>
      <c r="D47" s="50" t="s">
        <v>361</v>
      </c>
      <c r="E47" s="89">
        <f>+INDEX(Tabelle1[[Type]:[Caps]],MATCH(Tabelle3567[[#This Row],[Equipment]],Tabelle1[Item],0),3)</f>
        <v>13</v>
      </c>
      <c r="F47" s="22"/>
      <c r="G47" s="22">
        <f t="shared" si="2"/>
        <v>0</v>
      </c>
      <c r="H47" s="28" t="str">
        <f>+INDEX(Tabelle1[[Type]:[Basic equipment]],MATCH(Tabelle3567[[#This Row],[Equipment]],Tabelle1[Item],0),6)</f>
        <v>-</v>
      </c>
    </row>
    <row r="48" spans="1:8" s="12" customFormat="1" ht="12.75" customHeight="1">
      <c r="A48" s="23" t="s">
        <v>338</v>
      </c>
      <c r="B48" s="24" t="s">
        <v>165</v>
      </c>
      <c r="C48" s="24" t="str">
        <f>+INDEX(Tabelle1[[Type]:[Caps]],MATCH(Tabelle3567[[#This Row],[Equipment]],Tabelle1[Item],0),1)</f>
        <v>Perk</v>
      </c>
      <c r="D48" s="50" t="s">
        <v>170</v>
      </c>
      <c r="E48" s="89">
        <f>+INDEX(Tabelle1[[Type]:[Caps]],MATCH(Tabelle3567[[#This Row],[Equipment]],Tabelle1[Item],0),3)</f>
        <v>13</v>
      </c>
      <c r="F48" s="22"/>
      <c r="G48" s="22">
        <f t="shared" si="2"/>
        <v>0</v>
      </c>
      <c r="H48" s="28" t="str">
        <f>+INDEX(Tabelle1[[Type]:[Basic equipment]],MATCH(Tabelle3567[[#This Row],[Equipment]],Tabelle1[Item],0),6)</f>
        <v>-</v>
      </c>
    </row>
    <row r="49" spans="1:8" s="12" customFormat="1" ht="12.75" customHeight="1">
      <c r="A49" s="23" t="s">
        <v>338</v>
      </c>
      <c r="B49" s="24" t="s">
        <v>165</v>
      </c>
      <c r="C49" s="24" t="str">
        <f>+INDEX(Tabelle1[[Type]:[Caps]],MATCH(Tabelle3567[[#This Row],[Equipment]],Tabelle1[Item],0),1)</f>
        <v>Perk</v>
      </c>
      <c r="D49" s="50" t="s">
        <v>216</v>
      </c>
      <c r="E49" s="89">
        <f>+INDEX(Tabelle1[[Type]:[Caps]],MATCH(Tabelle3567[[#This Row],[Equipment]],Tabelle1[Item],0),3)</f>
        <v>13</v>
      </c>
      <c r="F49" s="22"/>
      <c r="G49" s="22">
        <f t="shared" si="2"/>
        <v>0</v>
      </c>
      <c r="H49" s="28" t="str">
        <f>+INDEX(Tabelle1[[Type]:[Basic equipment]],MATCH(Tabelle3567[[#This Row],[Equipment]],Tabelle1[Item],0),6)</f>
        <v>-</v>
      </c>
    </row>
    <row r="50" spans="1:8" s="12" customFormat="1" ht="12.75" customHeight="1">
      <c r="A50" s="23" t="s">
        <v>338</v>
      </c>
      <c r="B50" s="24" t="s">
        <v>165</v>
      </c>
      <c r="C50" s="24" t="str">
        <f>+INDEX(Tabelle1[[Type]:[Caps]],MATCH(Tabelle3567[[#This Row],[Equipment]],Tabelle1[Item],0),1)</f>
        <v>Perk</v>
      </c>
      <c r="D50" s="50" t="s">
        <v>296</v>
      </c>
      <c r="E50" s="89">
        <f>+INDEX(Tabelle1[[Type]:[Caps]],MATCH(Tabelle3567[[#This Row],[Equipment]],Tabelle1[Item],0),3)</f>
        <v>13</v>
      </c>
      <c r="F50" s="22"/>
      <c r="G50" s="22">
        <f t="shared" si="2"/>
        <v>0</v>
      </c>
      <c r="H50" s="28" t="str">
        <f>+INDEX(Tabelle1[[Type]:[Basic equipment]],MATCH(Tabelle3567[[#This Row],[Equipment]],Tabelle1[Item],0),6)</f>
        <v>-</v>
      </c>
    </row>
    <row r="51" spans="1:8" s="12" customFormat="1" ht="12.75" customHeight="1">
      <c r="A51" s="23" t="s">
        <v>338</v>
      </c>
      <c r="B51" s="24" t="s">
        <v>165</v>
      </c>
      <c r="C51" s="24" t="str">
        <f>+INDEX(Tabelle1[[Type]:[Caps]],MATCH(Tabelle3567[[#This Row],[Equipment]],Tabelle1[Item],0),1)</f>
        <v>Perk</v>
      </c>
      <c r="D51" s="50" t="s">
        <v>297</v>
      </c>
      <c r="E51" s="89">
        <f>+INDEX(Tabelle1[[Type]:[Caps]],MATCH(Tabelle3567[[#This Row],[Equipment]],Tabelle1[Item],0),3)</f>
        <v>10</v>
      </c>
      <c r="F51" s="22"/>
      <c r="G51" s="22">
        <f t="shared" si="2"/>
        <v>0</v>
      </c>
      <c r="H51" s="28" t="str">
        <f>+INDEX(Tabelle1[[Type]:[Basic equipment]],MATCH(Tabelle3567[[#This Row],[Equipment]],Tabelle1[Item],0),6)</f>
        <v>-</v>
      </c>
    </row>
    <row r="52" spans="1:8" s="12" customFormat="1" ht="12.75" customHeight="1">
      <c r="A52" s="23" t="s">
        <v>338</v>
      </c>
      <c r="B52" s="24" t="s">
        <v>165</v>
      </c>
      <c r="C52" s="24" t="str">
        <f>+INDEX(Tabelle1[[Type]:[Caps]],MATCH(Tabelle3567[[#This Row],[Equipment]],Tabelle1[Item],0),1)</f>
        <v>Perk</v>
      </c>
      <c r="D52" s="50" t="s">
        <v>235</v>
      </c>
      <c r="E52" s="89">
        <f>+INDEX(Tabelle1[[Type]:[Caps]],MATCH(Tabelle3567[[#This Row],[Equipment]],Tabelle1[Item],0),3)</f>
        <v>10</v>
      </c>
      <c r="F52" s="22"/>
      <c r="G52" s="22">
        <f t="shared" si="2"/>
        <v>0</v>
      </c>
      <c r="H52" s="28" t="str">
        <f>+INDEX(Tabelle1[[Type]:[Basic equipment]],MATCH(Tabelle3567[[#This Row],[Equipment]],Tabelle1[Item],0),6)</f>
        <v>-</v>
      </c>
    </row>
    <row r="53" spans="1:8" s="12" customFormat="1" ht="12.75" customHeight="1">
      <c r="A53" s="23" t="s">
        <v>338</v>
      </c>
      <c r="B53" s="24" t="s">
        <v>165</v>
      </c>
      <c r="C53" s="24" t="str">
        <f>+INDEX(Tabelle1[[Type]:[Caps]],MATCH(Tabelle3567[[#This Row],[Equipment]],Tabelle1[Item],0),1)</f>
        <v>Perk</v>
      </c>
      <c r="D53" s="50" t="s">
        <v>198</v>
      </c>
      <c r="E53" s="89">
        <f>+INDEX(Tabelle1[[Type]:[Caps]],MATCH(Tabelle3567[[#This Row],[Equipment]],Tabelle1[Item],0),3)</f>
        <v>10</v>
      </c>
      <c r="F53" s="22"/>
      <c r="G53" s="22">
        <f t="shared" si="2"/>
        <v>0</v>
      </c>
      <c r="H53" s="28" t="str">
        <f>+INDEX(Tabelle1[[Type]:[Basic equipment]],MATCH(Tabelle3567[[#This Row],[Equipment]],Tabelle1[Item],0),6)</f>
        <v>-</v>
      </c>
    </row>
    <row r="54" spans="1:8" s="12" customFormat="1" ht="12.75" customHeight="1">
      <c r="A54" s="23" t="s">
        <v>338</v>
      </c>
      <c r="B54" s="24" t="s">
        <v>165</v>
      </c>
      <c r="C54" s="24" t="str">
        <f>+INDEX(Tabelle1[[Type]:[Caps]],MATCH(Tabelle3567[[#This Row],[Equipment]],Tabelle1[Item],0),1)</f>
        <v>Perk</v>
      </c>
      <c r="D54" s="50" t="s">
        <v>290</v>
      </c>
      <c r="E54" s="89">
        <f>+INDEX(Tabelle1[[Type]:[Caps]],MATCH(Tabelle3567[[#This Row],[Equipment]],Tabelle1[Item],0),3)</f>
        <v>12</v>
      </c>
      <c r="F54" s="22"/>
      <c r="G54" s="22">
        <f t="shared" si="2"/>
        <v>0</v>
      </c>
      <c r="H54" s="28" t="str">
        <f>+INDEX(Tabelle1[[Type]:[Basic equipment]],MATCH(Tabelle3567[[#This Row],[Equipment]],Tabelle1[Item],0),6)</f>
        <v>-</v>
      </c>
    </row>
    <row r="55" spans="1:8" s="12" customFormat="1" ht="12.75" customHeight="1">
      <c r="A55" s="23" t="s">
        <v>338</v>
      </c>
      <c r="B55" s="24" t="s">
        <v>165</v>
      </c>
      <c r="C55" s="24" t="str">
        <f>+INDEX(Tabelle1[[Type]:[Caps]],MATCH(Tabelle3567[[#This Row],[Equipment]],Tabelle1[Item],0),1)</f>
        <v>Perk</v>
      </c>
      <c r="D55" s="50" t="s">
        <v>293</v>
      </c>
      <c r="E55" s="89">
        <f>+INDEX(Tabelle1[[Type]:[Caps]],MATCH(Tabelle3567[[#This Row],[Equipment]],Tabelle1[Item],0),3)</f>
        <v>10</v>
      </c>
      <c r="F55" s="22"/>
      <c r="G55" s="22">
        <f t="shared" si="2"/>
        <v>0</v>
      </c>
      <c r="H55" s="28" t="str">
        <f>+INDEX(Tabelle1[[Type]:[Basic equipment]],MATCH(Tabelle3567[[#This Row],[Equipment]],Tabelle1[Item],0),6)</f>
        <v>-</v>
      </c>
    </row>
    <row r="56" spans="1:8" s="12" customFormat="1" ht="12.75" customHeight="1">
      <c r="A56" s="23" t="s">
        <v>338</v>
      </c>
      <c r="B56" s="24" t="s">
        <v>165</v>
      </c>
      <c r="C56" s="24" t="str">
        <f>+INDEX(Tabelle1[[Type]:[Caps]],MATCH(Tabelle3567[[#This Row],[Equipment]],Tabelle1[Item],0),1)</f>
        <v>Perk</v>
      </c>
      <c r="D56" s="50" t="s">
        <v>365</v>
      </c>
      <c r="E56" s="89">
        <f>+INDEX(Tabelle1[[Type]:[Caps]],MATCH(Tabelle3567[[#This Row],[Equipment]],Tabelle1[Item],0),3)</f>
        <v>10</v>
      </c>
      <c r="F56" s="22"/>
      <c r="G56" s="22">
        <f t="shared" si="2"/>
        <v>0</v>
      </c>
      <c r="H56" s="28" t="str">
        <f>+INDEX(Tabelle1[[Type]:[Basic equipment]],MATCH(Tabelle3567[[#This Row],[Equipment]],Tabelle1[Item],0),6)</f>
        <v>-</v>
      </c>
    </row>
    <row r="57" spans="1:8" s="12" customFormat="1" ht="12.75" customHeight="1">
      <c r="A57" s="23" t="s">
        <v>338</v>
      </c>
      <c r="B57" s="24" t="s">
        <v>165</v>
      </c>
      <c r="C57" s="24" t="str">
        <f>+INDEX(Tabelle1[[Type]:[Caps]],MATCH(Tabelle3567[[#This Row],[Equipment]],Tabelle1[Item],0),1)</f>
        <v>Perk</v>
      </c>
      <c r="D57" s="50" t="s">
        <v>368</v>
      </c>
      <c r="E57" s="89">
        <f>+INDEX(Tabelle1[[Type]:[Caps]],MATCH(Tabelle3567[[#This Row],[Equipment]],Tabelle1[Item],0),3)</f>
        <v>10</v>
      </c>
      <c r="F57" s="22"/>
      <c r="G57" s="22">
        <f t="shared" si="2"/>
        <v>0</v>
      </c>
      <c r="H57" s="28" t="str">
        <f>+INDEX(Tabelle1[[Type]:[Basic equipment]],MATCH(Tabelle3567[[#This Row],[Equipment]],Tabelle1[Item],0),6)</f>
        <v>-</v>
      </c>
    </row>
    <row r="58" spans="1:8" s="12" customFormat="1" ht="12.75" customHeight="1">
      <c r="A58" s="23" t="s">
        <v>338</v>
      </c>
      <c r="B58" s="24" t="s">
        <v>165</v>
      </c>
      <c r="C58" s="24" t="str">
        <f>+INDEX(Tabelle1[[Type]:[Caps]],MATCH(Tabelle3567[[#This Row],[Equipment]],Tabelle1[Item],0),1)</f>
        <v>Perk</v>
      </c>
      <c r="D58" s="50" t="s">
        <v>171</v>
      </c>
      <c r="E58" s="89">
        <f>+INDEX(Tabelle1[[Type]:[Caps]],MATCH(Tabelle3567[[#This Row],[Equipment]],Tabelle1[Item],0),3)</f>
        <v>10</v>
      </c>
      <c r="F58" s="22"/>
      <c r="G58" s="22">
        <f t="shared" si="2"/>
        <v>0</v>
      </c>
      <c r="H58" s="28" t="str">
        <f>+INDEX(Tabelle1[[Type]:[Basic equipment]],MATCH(Tabelle3567[[#This Row],[Equipment]],Tabelle1[Item],0),6)</f>
        <v>-</v>
      </c>
    </row>
    <row r="59" spans="1:8" s="12" customFormat="1" ht="12.75" customHeight="1">
      <c r="A59" s="23" t="s">
        <v>338</v>
      </c>
      <c r="B59" s="24" t="s">
        <v>165</v>
      </c>
      <c r="C59" s="24" t="str">
        <f>+INDEX(Tabelle1[[Type]:[Caps]],MATCH(Tabelle3567[[#This Row],[Equipment]],Tabelle1[Item],0),1)</f>
        <v>Perk</v>
      </c>
      <c r="D59" s="50" t="s">
        <v>183</v>
      </c>
      <c r="E59" s="89">
        <f>+INDEX(Tabelle1[[Type]:[Caps]],MATCH(Tabelle3567[[#This Row],[Equipment]],Tabelle1[Item],0),3)</f>
        <v>10</v>
      </c>
      <c r="F59" s="22"/>
      <c r="G59" s="22">
        <f t="shared" si="2"/>
        <v>0</v>
      </c>
      <c r="H59" s="28" t="str">
        <f>+INDEX(Tabelle1[[Type]:[Basic equipment]],MATCH(Tabelle3567[[#This Row],[Equipment]],Tabelle1[Item],0),6)</f>
        <v>-</v>
      </c>
    </row>
    <row r="60" spans="1:8" s="12" customFormat="1" ht="12.75" customHeight="1">
      <c r="A60" s="23" t="s">
        <v>338</v>
      </c>
      <c r="B60" s="24" t="s">
        <v>165</v>
      </c>
      <c r="C60" s="24" t="str">
        <f>+INDEX(Tabelle1[[Type]:[Caps]],MATCH(Tabelle3567[[#This Row],[Equipment]],Tabelle1[Item],0),1)</f>
        <v>Perk</v>
      </c>
      <c r="D60" s="50" t="s">
        <v>194</v>
      </c>
      <c r="E60" s="89">
        <f>+INDEX(Tabelle1[[Type]:[Caps]],MATCH(Tabelle3567[[#This Row],[Equipment]],Tabelle1[Item],0),3)</f>
        <v>10</v>
      </c>
      <c r="F60" s="22"/>
      <c r="G60" s="22">
        <f t="shared" si="2"/>
        <v>0</v>
      </c>
      <c r="H60" s="28" t="str">
        <f>+INDEX(Tabelle1[[Type]:[Basic equipment]],MATCH(Tabelle3567[[#This Row],[Equipment]],Tabelle1[Item],0),6)</f>
        <v>-</v>
      </c>
    </row>
    <row r="61" spans="1:8" s="12" customFormat="1" ht="12.75" customHeight="1">
      <c r="A61" s="23" t="s">
        <v>338</v>
      </c>
      <c r="B61" s="24" t="s">
        <v>165</v>
      </c>
      <c r="C61" s="24" t="str">
        <f>+INDEX(Tabelle1[[Type]:[Caps]],MATCH(Tabelle3567[[#This Row],[Equipment]],Tabelle1[Item],0),1)</f>
        <v>Perk</v>
      </c>
      <c r="D61" s="50" t="s">
        <v>364</v>
      </c>
      <c r="E61" s="89">
        <f>+INDEX(Tabelle1[[Type]:[Caps]],MATCH(Tabelle3567[[#This Row],[Equipment]],Tabelle1[Item],0),3)</f>
        <v>8</v>
      </c>
      <c r="F61" s="22"/>
      <c r="G61" s="22">
        <f t="shared" si="2"/>
        <v>0</v>
      </c>
      <c r="H61" s="28" t="str">
        <f>+INDEX(Tabelle1[[Type]:[Basic equipment]],MATCH(Tabelle3567[[#This Row],[Equipment]],Tabelle1[Item],0),6)</f>
        <v>-</v>
      </c>
    </row>
    <row r="62" spans="1:8" s="12" customFormat="1" ht="12.75" customHeight="1">
      <c r="A62" s="23" t="s">
        <v>338</v>
      </c>
      <c r="B62" s="24" t="s">
        <v>165</v>
      </c>
      <c r="C62" s="24" t="str">
        <f>+INDEX(Tabelle1[[Type]:[Caps]],MATCH(Tabelle3567[[#This Row],[Equipment]],Tabelle1[Item],0),1)</f>
        <v>Perk</v>
      </c>
      <c r="D62" s="50" t="s">
        <v>217</v>
      </c>
      <c r="E62" s="89">
        <f>+INDEX(Tabelle1[[Type]:[Caps]],MATCH(Tabelle3567[[#This Row],[Equipment]],Tabelle1[Item],0),3)</f>
        <v>7</v>
      </c>
      <c r="F62" s="22"/>
      <c r="G62" s="22">
        <f t="shared" si="2"/>
        <v>0</v>
      </c>
      <c r="H62" s="28" t="str">
        <f>+INDEX(Tabelle1[[Type]:[Basic equipment]],MATCH(Tabelle3567[[#This Row],[Equipment]],Tabelle1[Item],0),6)</f>
        <v>-</v>
      </c>
    </row>
    <row r="63" spans="1:8" s="12" customFormat="1" ht="12.75" customHeight="1">
      <c r="A63" s="23" t="s">
        <v>338</v>
      </c>
      <c r="B63" s="24" t="s">
        <v>165</v>
      </c>
      <c r="C63" s="24" t="str">
        <f>+INDEX(Tabelle1[[Type]:[Caps]],MATCH(Tabelle3567[[#This Row],[Equipment]],Tabelle1[Item],0),1)</f>
        <v>Perk</v>
      </c>
      <c r="D63" s="50" t="s">
        <v>184</v>
      </c>
      <c r="E63" s="89">
        <f>+INDEX(Tabelle1[[Type]:[Caps]],MATCH(Tabelle3567[[#This Row],[Equipment]],Tabelle1[Item],0),3)</f>
        <v>7</v>
      </c>
      <c r="F63" s="22"/>
      <c r="G63" s="22">
        <f t="shared" si="2"/>
        <v>0</v>
      </c>
      <c r="H63" s="28" t="str">
        <f>+INDEX(Tabelle1[[Type]:[Basic equipment]],MATCH(Tabelle3567[[#This Row],[Equipment]],Tabelle1[Item],0),6)</f>
        <v>-</v>
      </c>
    </row>
    <row r="64" spans="1:8" s="12" customFormat="1" ht="12.75" customHeight="1">
      <c r="A64" s="23" t="s">
        <v>338</v>
      </c>
      <c r="B64" s="24" t="s">
        <v>165</v>
      </c>
      <c r="C64" s="24" t="str">
        <f>+INDEX(Tabelle1[[Type]:[Caps]],MATCH(Tabelle3567[[#This Row],[Equipment]],Tabelle1[Item],0),1)</f>
        <v>Perk</v>
      </c>
      <c r="D64" s="50" t="s">
        <v>228</v>
      </c>
      <c r="E64" s="89">
        <f>+INDEX(Tabelle1[[Type]:[Caps]],MATCH(Tabelle3567[[#This Row],[Equipment]],Tabelle1[Item],0),3)</f>
        <v>7</v>
      </c>
      <c r="F64" s="22"/>
      <c r="G64" s="22">
        <f t="shared" si="2"/>
        <v>0</v>
      </c>
      <c r="H64" s="28" t="str">
        <f>+INDEX(Tabelle1[[Type]:[Basic equipment]],MATCH(Tabelle3567[[#This Row],[Equipment]],Tabelle1[Item],0),6)</f>
        <v>-</v>
      </c>
    </row>
    <row r="65" spans="1:8" s="12" customFormat="1" ht="12.75" customHeight="1">
      <c r="A65" s="23" t="s">
        <v>338</v>
      </c>
      <c r="B65" s="24" t="s">
        <v>165</v>
      </c>
      <c r="C65" s="24" t="str">
        <f>+INDEX(Tabelle1[[Type]:[Caps]],MATCH(Tabelle3567[[#This Row],[Equipment]],Tabelle1[Item],0),1)</f>
        <v>Perk</v>
      </c>
      <c r="D65" s="50" t="s">
        <v>289</v>
      </c>
      <c r="E65" s="89">
        <f>+INDEX(Tabelle1[[Type]:[Caps]],MATCH(Tabelle3567[[#This Row],[Equipment]],Tabelle1[Item],0),3)</f>
        <v>7</v>
      </c>
      <c r="F65" s="22"/>
      <c r="G65" s="22">
        <f t="shared" si="2"/>
        <v>0</v>
      </c>
      <c r="H65" s="28" t="str">
        <f>+INDEX(Tabelle1[[Type]:[Basic equipment]],MATCH(Tabelle3567[[#This Row],[Equipment]],Tabelle1[Item],0),6)</f>
        <v>-</v>
      </c>
    </row>
    <row r="66" spans="1:8" s="12" customFormat="1" ht="12.75" customHeight="1">
      <c r="A66" s="23" t="s">
        <v>338</v>
      </c>
      <c r="B66" s="24" t="s">
        <v>165</v>
      </c>
      <c r="C66" s="24" t="str">
        <f>+INDEX(Tabelle1[[Type]:[Caps]],MATCH(Tabelle3567[[#This Row],[Equipment]],Tabelle1[Item],0),1)</f>
        <v>Perk</v>
      </c>
      <c r="D66" s="50" t="s">
        <v>367</v>
      </c>
      <c r="E66" s="89">
        <f>+INDEX(Tabelle1[[Type]:[Caps]],MATCH(Tabelle3567[[#This Row],[Equipment]],Tabelle1[Item],0),3)</f>
        <v>7</v>
      </c>
      <c r="F66" s="22"/>
      <c r="G66" s="22">
        <f t="shared" si="2"/>
        <v>0</v>
      </c>
      <c r="H66" s="28" t="str">
        <f>+INDEX(Tabelle1[[Type]:[Basic equipment]],MATCH(Tabelle3567[[#This Row],[Equipment]],Tabelle1[Item],0),6)</f>
        <v>-</v>
      </c>
    </row>
    <row r="67" spans="1:8" s="12" customFormat="1" ht="12.75" customHeight="1">
      <c r="A67" s="23" t="s">
        <v>338</v>
      </c>
      <c r="B67" s="24" t="s">
        <v>165</v>
      </c>
      <c r="C67" s="24" t="str">
        <f>+INDEX(Tabelle1[[Type]:[Caps]],MATCH(Tabelle3567[[#This Row],[Equipment]],Tabelle1[Item],0),1)</f>
        <v>Perk</v>
      </c>
      <c r="D67" s="50" t="s">
        <v>199</v>
      </c>
      <c r="E67" s="89">
        <f>+INDEX(Tabelle1[[Type]:[Caps]],MATCH(Tabelle3567[[#This Row],[Equipment]],Tabelle1[Item],0),3)</f>
        <v>7</v>
      </c>
      <c r="F67" s="22"/>
      <c r="G67" s="22">
        <f t="shared" si="2"/>
        <v>0</v>
      </c>
      <c r="H67" s="28" t="str">
        <f>+INDEX(Tabelle1[[Type]:[Basic equipment]],MATCH(Tabelle3567[[#This Row],[Equipment]],Tabelle1[Item],0),6)</f>
        <v>-</v>
      </c>
    </row>
    <row r="68" spans="1:8" s="12" customFormat="1" ht="12.75" customHeight="1">
      <c r="A68" s="23" t="s">
        <v>338</v>
      </c>
      <c r="B68" s="24" t="s">
        <v>165</v>
      </c>
      <c r="C68" s="24" t="str">
        <f>+INDEX(Tabelle1[[Type]:[Caps]],MATCH(Tabelle3567[[#This Row],[Equipment]],Tabelle1[Item],0),1)</f>
        <v>Perk</v>
      </c>
      <c r="D68" s="50" t="s">
        <v>195</v>
      </c>
      <c r="E68" s="89">
        <f>+INDEX(Tabelle1[[Type]:[Caps]],MATCH(Tabelle3567[[#This Row],[Equipment]],Tabelle1[Item],0),3)</f>
        <v>7</v>
      </c>
      <c r="F68" s="22"/>
      <c r="G68" s="22">
        <f t="shared" si="2"/>
        <v>0</v>
      </c>
      <c r="H68" s="28" t="str">
        <f>+INDEX(Tabelle1[[Type]:[Basic equipment]],MATCH(Tabelle3567[[#This Row],[Equipment]],Tabelle1[Item],0),6)</f>
        <v>-</v>
      </c>
    </row>
    <row r="69" spans="1:8" s="12" customFormat="1" ht="12.75" customHeight="1">
      <c r="A69" s="23" t="s">
        <v>338</v>
      </c>
      <c r="B69" s="24" t="s">
        <v>165</v>
      </c>
      <c r="C69" s="24" t="str">
        <f>+INDEX(Tabelle1[[Type]:[Caps]],MATCH(Tabelle3567[[#This Row],[Equipment]],Tabelle1[Item],0),1)</f>
        <v>Perk</v>
      </c>
      <c r="D69" s="50" t="s">
        <v>291</v>
      </c>
      <c r="E69" s="89">
        <f>+INDEX(Tabelle1[[Type]:[Caps]],MATCH(Tabelle3567[[#This Row],[Equipment]],Tabelle1[Item],0),3)</f>
        <v>7</v>
      </c>
      <c r="F69" s="22"/>
      <c r="G69" s="22">
        <f t="shared" si="2"/>
        <v>0</v>
      </c>
      <c r="H69" s="28" t="str">
        <f>+INDEX(Tabelle1[[Type]:[Basic equipment]],MATCH(Tabelle3567[[#This Row],[Equipment]],Tabelle1[Item],0),6)</f>
        <v>-</v>
      </c>
    </row>
    <row r="70" spans="1:8" s="12" customFormat="1" ht="12.75" customHeight="1">
      <c r="A70" s="23" t="s">
        <v>338</v>
      </c>
      <c r="B70" s="24" t="s">
        <v>165</v>
      </c>
      <c r="C70" s="24" t="str">
        <f>+INDEX(Tabelle1[[Type]:[Caps]],MATCH(Tabelle3567[[#This Row],[Equipment]],Tabelle1[Item],0),1)</f>
        <v>Perk</v>
      </c>
      <c r="D70" s="50" t="s">
        <v>366</v>
      </c>
      <c r="E70" s="89">
        <f>+INDEX(Tabelle1[[Type]:[Caps]],MATCH(Tabelle3567[[#This Row],[Equipment]],Tabelle1[Item],0),3)</f>
        <v>5</v>
      </c>
      <c r="F70" s="22"/>
      <c r="G70" s="22">
        <f t="shared" si="2"/>
        <v>0</v>
      </c>
      <c r="H70" s="28" t="str">
        <f>+INDEX(Tabelle1[[Type]:[Basic equipment]],MATCH(Tabelle3567[[#This Row],[Equipment]],Tabelle1[Item],0),6)</f>
        <v>-</v>
      </c>
    </row>
    <row r="71" spans="1:8" s="12" customFormat="1" ht="12.75" customHeight="1">
      <c r="A71" s="23" t="s">
        <v>338</v>
      </c>
      <c r="B71" s="24" t="s">
        <v>165</v>
      </c>
      <c r="C71" s="24" t="str">
        <f>+INDEX(Tabelle1[[Type]:[Caps]],MATCH(Tabelle3567[[#This Row],[Equipment]],Tabelle1[Item],0),1)</f>
        <v>Perk</v>
      </c>
      <c r="D71" s="50" t="s">
        <v>292</v>
      </c>
      <c r="E71" s="89">
        <f>+INDEX(Tabelle1[[Type]:[Caps]],MATCH(Tabelle3567[[#This Row],[Equipment]],Tabelle1[Item],0),3)</f>
        <v>5</v>
      </c>
      <c r="F71" s="22"/>
      <c r="G71" s="22">
        <f t="shared" si="2"/>
        <v>0</v>
      </c>
      <c r="H71" s="28" t="str">
        <f>+INDEX(Tabelle1[[Type]:[Basic equipment]],MATCH(Tabelle3567[[#This Row],[Equipment]],Tabelle1[Item],0),6)</f>
        <v>-</v>
      </c>
    </row>
    <row r="72" spans="1:8" s="12" customFormat="1" ht="12.75" customHeight="1">
      <c r="A72" s="23" t="s">
        <v>338</v>
      </c>
      <c r="B72" s="24" t="s">
        <v>165</v>
      </c>
      <c r="C72" s="24" t="str">
        <f>+INDEX(Tabelle1[[Type]:[Caps]],MATCH(Tabelle3567[[#This Row],[Equipment]],Tabelle1[Item],0),1)</f>
        <v>Perk</v>
      </c>
      <c r="D72" s="50" t="s">
        <v>362</v>
      </c>
      <c r="E72" s="89">
        <f>+INDEX(Tabelle1[[Type]:[Caps]],MATCH(Tabelle3567[[#This Row],[Equipment]],Tabelle1[Item],0),3)</f>
        <v>3</v>
      </c>
      <c r="F72" s="22"/>
      <c r="G72" s="22">
        <f t="shared" si="2"/>
        <v>0</v>
      </c>
      <c r="H72" s="28" t="str">
        <f>+INDEX(Tabelle1[[Type]:[Basic equipment]],MATCH(Tabelle3567[[#This Row],[Equipment]],Tabelle1[Item],0),6)</f>
        <v>-</v>
      </c>
    </row>
  </sheetData>
  <mergeCells count="1">
    <mergeCell ref="A1:H1"/>
  </mergeCells>
  <pageMargins left="0.7" right="0.7" top="0.78740157499999996" bottom="0.78740157499999996"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zoomScaleNormal="100" workbookViewId="0">
      <pane ySplit="6" topLeftCell="A7" activePane="bottomLeft" state="frozen"/>
      <selection pane="bottomLeft" activeCell="D25" sqref="D25"/>
    </sheetView>
  </sheetViews>
  <sheetFormatPr baseColWidth="10" defaultColWidth="11" defaultRowHeight="13.5"/>
  <cols>
    <col min="1" max="1" width="21" style="1" customWidth="1"/>
    <col min="2" max="2" width="26.83203125" style="1" customWidth="1"/>
    <col min="3" max="3" width="17.58203125" style="1" customWidth="1"/>
    <col min="4" max="4" width="24.83203125" style="1" customWidth="1"/>
    <col min="5" max="7" width="11" style="4"/>
    <col min="8" max="8" width="33.33203125" style="1" customWidth="1"/>
    <col min="9" max="16384" width="11" style="1"/>
  </cols>
  <sheetData>
    <row r="1" spans="1:8" ht="30">
      <c r="A1" s="93" t="s">
        <v>375</v>
      </c>
      <c r="B1" s="93"/>
      <c r="C1" s="93"/>
      <c r="D1" s="93"/>
      <c r="E1" s="93"/>
      <c r="F1" s="93"/>
      <c r="G1" s="93"/>
      <c r="H1" s="93"/>
    </row>
    <row r="3" spans="1:8" ht="15.75" customHeight="1">
      <c r="B3" s="2" t="s">
        <v>65</v>
      </c>
      <c r="C3" s="2"/>
      <c r="D3" s="3">
        <f>+SUM(Tabelle35678[Total caps])</f>
        <v>0</v>
      </c>
      <c r="G3" s="37" t="s">
        <v>160</v>
      </c>
      <c r="H3" s="3"/>
    </row>
    <row r="4" spans="1:8" ht="15.75" customHeight="1">
      <c r="B4" s="2" t="s">
        <v>66</v>
      </c>
      <c r="C4" s="2"/>
      <c r="D4" s="3">
        <f>+SUMIF(Tabelle35678[Type], "UNit",Tabelle35678['#Choice])</f>
        <v>0</v>
      </c>
      <c r="G4" s="1"/>
    </row>
    <row r="6" spans="1:8" s="8" customFormat="1" ht="17.5">
      <c r="A6" s="5" t="s">
        <v>55</v>
      </c>
      <c r="B6" s="6" t="s">
        <v>57</v>
      </c>
      <c r="C6" s="6" t="s">
        <v>59</v>
      </c>
      <c r="D6" s="6" t="s">
        <v>58</v>
      </c>
      <c r="E6" s="7" t="s">
        <v>64</v>
      </c>
      <c r="F6" s="7" t="s">
        <v>63</v>
      </c>
      <c r="G6" s="7" t="s">
        <v>65</v>
      </c>
      <c r="H6" s="6" t="s">
        <v>309</v>
      </c>
    </row>
    <row r="7" spans="1:8" s="12" customFormat="1" ht="14">
      <c r="A7" s="87" t="s">
        <v>337</v>
      </c>
      <c r="B7" s="86" t="s">
        <v>130</v>
      </c>
      <c r="C7" s="86" t="str">
        <f>+INDEX(Tabelle1[[Type]:[Caps]],MATCH(Tabelle35678[[#This Row],[Equipment]],Tabelle1[Item],0),1)</f>
        <v>Unit</v>
      </c>
      <c r="D7" s="86" t="s">
        <v>130</v>
      </c>
      <c r="E7" s="88">
        <f>+INDEX(Tabelle1[[Type]:[Caps]],MATCH(Tabelle35678[[#This Row],[Equipment]],Tabelle1[Item],0),3)</f>
        <v>320</v>
      </c>
      <c r="F7" s="88"/>
      <c r="G7" s="88">
        <f t="shared" ref="G7:G36" si="0">+F7*E7</f>
        <v>0</v>
      </c>
      <c r="H7" s="86" t="str">
        <f>+INDEX(Tabelle1[[Type]:[Basic equipment]],MATCH(Tabelle35678[[#This Row],[Equipment]],Tabelle1[Item],0),6)</f>
        <v>Assaultron Head Laser, Assaultron Swipe</v>
      </c>
    </row>
    <row r="8" spans="1:8" s="12" customFormat="1" ht="12.5">
      <c r="A8" s="24" t="s">
        <v>337</v>
      </c>
      <c r="B8" s="24" t="s">
        <v>130</v>
      </c>
      <c r="C8" s="24" t="str">
        <f>+INDEX(Tabelle1[[Type]:[Caps]],MATCH(Tabelle35678[[#This Row],[Equipment]],Tabelle1[Item],0),1)</f>
        <v>Gear</v>
      </c>
      <c r="D8" s="24" t="s">
        <v>137</v>
      </c>
      <c r="E8" s="21">
        <f>+INDEX(Tabelle1[[Type]:[Caps]],MATCH(Tabelle35678[[#This Row],[Equipment]],Tabelle1[Item],0),3)</f>
        <v>33</v>
      </c>
      <c r="F8" s="22"/>
      <c r="G8" s="22">
        <f t="shared" si="0"/>
        <v>0</v>
      </c>
      <c r="H8" s="28" t="str">
        <f>+INDEX(Tabelle1[[Type]:[Basic equipment]],MATCH(Tabelle35678[[#This Row],[Equipment]],Tabelle1[Item],0),6)</f>
        <v>-</v>
      </c>
    </row>
    <row r="9" spans="1:8" s="12" customFormat="1" ht="12.5">
      <c r="A9" s="24" t="s">
        <v>337</v>
      </c>
      <c r="B9" s="24" t="s">
        <v>130</v>
      </c>
      <c r="C9" s="24" t="str">
        <f>+INDEX(Tabelle1[[Type]:[Caps]],MATCH(Tabelle35678[[#This Row],[Equipment]],Tabelle1[Item],0),1)</f>
        <v>Clothes</v>
      </c>
      <c r="D9" s="24" t="s">
        <v>139</v>
      </c>
      <c r="E9" s="21">
        <f>+INDEX(Tabelle1[[Type]:[Caps]],MATCH(Tabelle35678[[#This Row],[Equipment]],Tabelle1[Item],0),3)</f>
        <v>10</v>
      </c>
      <c r="F9" s="22"/>
      <c r="G9" s="22">
        <f t="shared" si="0"/>
        <v>0</v>
      </c>
      <c r="H9" s="28" t="str">
        <f>+INDEX(Tabelle1[[Type]:[Basic equipment]],MATCH(Tabelle35678[[#This Row],[Equipment]],Tabelle1[Item],0),6)</f>
        <v>-</v>
      </c>
    </row>
    <row r="10" spans="1:8" s="12" customFormat="1" ht="14">
      <c r="A10" s="87" t="s">
        <v>337</v>
      </c>
      <c r="B10" s="86" t="s">
        <v>392</v>
      </c>
      <c r="C10" s="86" t="str">
        <f>+INDEX(Tabelle1[[Type]:[Caps]],MATCH(Tabelle35678[[#This Row],[Equipment]],Tabelle1[Item],0),1)</f>
        <v>Unit</v>
      </c>
      <c r="D10" s="86" t="s">
        <v>392</v>
      </c>
      <c r="E10" s="88">
        <f>+INDEX(Tabelle1[[Type]:[Caps]],MATCH(Tabelle35678[[#This Row],[Equipment]],Tabelle1[Item],0),3)</f>
        <v>150</v>
      </c>
      <c r="F10" s="88"/>
      <c r="G10" s="88">
        <f t="shared" ref="G10:G18" si="1">+F10*E10</f>
        <v>0</v>
      </c>
      <c r="H10" s="86" t="str">
        <f>+INDEX(Tabelle1[[Type]:[Basic equipment]],MATCH(Tabelle35678[[#This Row],[Equipment]],Tabelle1[Item],0),6)</f>
        <v>Assaultron Swipe, Battered Assaultron Head Laser</v>
      </c>
    </row>
    <row r="11" spans="1:8" s="12" customFormat="1" ht="12.5">
      <c r="A11" s="24" t="s">
        <v>337</v>
      </c>
      <c r="B11" s="24" t="s">
        <v>392</v>
      </c>
      <c r="C11" s="24" t="str">
        <f>+INDEX(Tabelle1[[Type]:[Caps]],MATCH(Tabelle35678[[#This Row],[Equipment]],Tabelle1[Item],0),1)</f>
        <v>Gear</v>
      </c>
      <c r="D11" s="24" t="s">
        <v>137</v>
      </c>
      <c r="E11" s="21">
        <f>+INDEX(Tabelle1[[Type]:[Caps]],MATCH(Tabelle35678[[#This Row],[Equipment]],Tabelle1[Item],0),3)</f>
        <v>33</v>
      </c>
      <c r="F11" s="22"/>
      <c r="G11" s="22">
        <f t="shared" si="1"/>
        <v>0</v>
      </c>
      <c r="H11" s="28" t="str">
        <f>+INDEX(Tabelle1[[Type]:[Basic equipment]],MATCH(Tabelle35678[[#This Row],[Equipment]],Tabelle1[Item],0),6)</f>
        <v>-</v>
      </c>
    </row>
    <row r="12" spans="1:8" s="12" customFormat="1" ht="12.5">
      <c r="A12" s="24" t="s">
        <v>337</v>
      </c>
      <c r="B12" s="24" t="s">
        <v>392</v>
      </c>
      <c r="C12" s="24" t="str">
        <f>+INDEX(Tabelle1[[Type]:[Caps]],MATCH(Tabelle35678[[#This Row],[Equipment]],Tabelle1[Item],0),1)</f>
        <v>Clothes</v>
      </c>
      <c r="D12" s="24" t="s">
        <v>139</v>
      </c>
      <c r="E12" s="21">
        <f>+INDEX(Tabelle1[[Type]:[Caps]],MATCH(Tabelle35678[[#This Row],[Equipment]],Tabelle1[Item],0),3)</f>
        <v>10</v>
      </c>
      <c r="F12" s="22"/>
      <c r="G12" s="22">
        <f t="shared" si="1"/>
        <v>0</v>
      </c>
      <c r="H12" s="28" t="str">
        <f>+INDEX(Tabelle1[[Type]:[Basic equipment]],MATCH(Tabelle35678[[#This Row],[Equipment]],Tabelle1[Item],0),6)</f>
        <v>-</v>
      </c>
    </row>
    <row r="13" spans="1:8" s="12" customFormat="1" ht="14">
      <c r="A13" s="87" t="s">
        <v>337</v>
      </c>
      <c r="B13" s="86" t="s">
        <v>391</v>
      </c>
      <c r="C13" s="86" t="str">
        <f>+INDEX(Tabelle1[[Type]:[Caps]],MATCH(Tabelle35678[[#This Row],[Equipment]],Tabelle1[Item],0),1)</f>
        <v>Unit</v>
      </c>
      <c r="D13" s="86" t="s">
        <v>391</v>
      </c>
      <c r="E13" s="88">
        <f>+INDEX(Tabelle1[[Type]:[Caps]],MATCH(Tabelle35678[[#This Row],[Equipment]],Tabelle1[Item],0),3)</f>
        <v>24</v>
      </c>
      <c r="F13" s="88"/>
      <c r="G13" s="88">
        <f t="shared" si="1"/>
        <v>0</v>
      </c>
      <c r="H13" s="86" t="str">
        <f>+INDEX(Tabelle1[[Type]:[Basic equipment]],MATCH(Tabelle35678[[#This Row],[Equipment]],Tabelle1[Item],0),6)</f>
        <v>Protectron Hand Laser</v>
      </c>
    </row>
    <row r="14" spans="1:8" s="12" customFormat="1" ht="12.5">
      <c r="A14" s="24" t="s">
        <v>337</v>
      </c>
      <c r="B14" s="24" t="s">
        <v>391</v>
      </c>
      <c r="C14" s="24" t="str">
        <f>+INDEX(Tabelle1[[Type]:[Caps]],MATCH(Tabelle35678[[#This Row],[Equipment]],Tabelle1[Item],0),1)</f>
        <v>Gear</v>
      </c>
      <c r="D14" s="24" t="s">
        <v>137</v>
      </c>
      <c r="E14" s="21">
        <f>+INDEX(Tabelle1[[Type]:[Caps]],MATCH(Tabelle35678[[#This Row],[Equipment]],Tabelle1[Item],0),3)</f>
        <v>33</v>
      </c>
      <c r="F14" s="22"/>
      <c r="G14" s="22">
        <f t="shared" si="1"/>
        <v>0</v>
      </c>
      <c r="H14" s="28" t="str">
        <f>+INDEX(Tabelle1[[Type]:[Basic equipment]],MATCH(Tabelle35678[[#This Row],[Equipment]],Tabelle1[Item],0),6)</f>
        <v>-</v>
      </c>
    </row>
    <row r="15" spans="1:8" s="12" customFormat="1" ht="12.5">
      <c r="A15" s="24" t="s">
        <v>337</v>
      </c>
      <c r="B15" s="24" t="s">
        <v>391</v>
      </c>
      <c r="C15" s="24" t="str">
        <f>+INDEX(Tabelle1[[Type]:[Caps]],MATCH(Tabelle35678[[#This Row],[Equipment]],Tabelle1[Item],0),1)</f>
        <v>Clothes</v>
      </c>
      <c r="D15" s="24" t="s">
        <v>139</v>
      </c>
      <c r="E15" s="21">
        <f>+INDEX(Tabelle1[[Type]:[Caps]],MATCH(Tabelle35678[[#This Row],[Equipment]],Tabelle1[Item],0),3)</f>
        <v>10</v>
      </c>
      <c r="F15" s="22"/>
      <c r="G15" s="22">
        <f t="shared" si="1"/>
        <v>0</v>
      </c>
      <c r="H15" s="28" t="str">
        <f>+INDEX(Tabelle1[[Type]:[Basic equipment]],MATCH(Tabelle35678[[#This Row],[Equipment]],Tabelle1[Item],0),6)</f>
        <v>-</v>
      </c>
    </row>
    <row r="16" spans="1:8" s="12" customFormat="1" ht="14">
      <c r="A16" s="87" t="s">
        <v>337</v>
      </c>
      <c r="B16" s="86" t="s">
        <v>390</v>
      </c>
      <c r="C16" s="86" t="str">
        <f>+INDEX(Tabelle1[[Type]:[Caps]],MATCH(Tabelle35678[[#This Row],[Equipment]],Tabelle1[Item],0),1)</f>
        <v>Unit</v>
      </c>
      <c r="D16" s="86" t="s">
        <v>390</v>
      </c>
      <c r="E16" s="88">
        <f>+INDEX(Tabelle1[[Type]:[Caps]],MATCH(Tabelle35678[[#This Row],[Equipment]],Tabelle1[Item],0),3)</f>
        <v>140</v>
      </c>
      <c r="F16" s="88"/>
      <c r="G16" s="88">
        <f t="shared" si="1"/>
        <v>0</v>
      </c>
      <c r="H16" s="86" t="str">
        <f>+INDEX(Tabelle1[[Type]:[Basic equipment]],MATCH(Tabelle35678[[#This Row],[Equipment]],Tabelle1[Item],0),6)</f>
        <v>Missile Launcher, Empty Minigun</v>
      </c>
    </row>
    <row r="17" spans="1:8" s="12" customFormat="1" ht="12.5">
      <c r="A17" s="24" t="s">
        <v>337</v>
      </c>
      <c r="B17" s="24" t="s">
        <v>390</v>
      </c>
      <c r="C17" s="24" t="str">
        <f>+INDEX(Tabelle1[[Type]:[Caps]],MATCH(Tabelle35678[[#This Row],[Equipment]],Tabelle1[Item],0),1)</f>
        <v>Gear</v>
      </c>
      <c r="D17" s="24" t="s">
        <v>137</v>
      </c>
      <c r="E17" s="21">
        <f>+INDEX(Tabelle1[[Type]:[Caps]],MATCH(Tabelle35678[[#This Row],[Equipment]],Tabelle1[Item],0),3)</f>
        <v>33</v>
      </c>
      <c r="F17" s="22"/>
      <c r="G17" s="22">
        <f t="shared" si="1"/>
        <v>0</v>
      </c>
      <c r="H17" s="28" t="str">
        <f>+INDEX(Tabelle1[[Type]:[Basic equipment]],MATCH(Tabelle35678[[#This Row],[Equipment]],Tabelle1[Item],0),6)</f>
        <v>-</v>
      </c>
    </row>
    <row r="18" spans="1:8" s="12" customFormat="1" ht="12.5">
      <c r="A18" s="24" t="s">
        <v>337</v>
      </c>
      <c r="B18" s="24" t="s">
        <v>390</v>
      </c>
      <c r="C18" s="24" t="str">
        <f>+INDEX(Tabelle1[[Type]:[Caps]],MATCH(Tabelle35678[[#This Row],[Equipment]],Tabelle1[Item],0),1)</f>
        <v>Clothes</v>
      </c>
      <c r="D18" s="24" t="s">
        <v>139</v>
      </c>
      <c r="E18" s="21">
        <f>+INDEX(Tabelle1[[Type]:[Caps]],MATCH(Tabelle35678[[#This Row],[Equipment]],Tabelle1[Item],0),3)</f>
        <v>10</v>
      </c>
      <c r="F18" s="22"/>
      <c r="G18" s="22">
        <f t="shared" si="1"/>
        <v>0</v>
      </c>
      <c r="H18" s="28" t="str">
        <f>+INDEX(Tabelle1[[Type]:[Basic equipment]],MATCH(Tabelle35678[[#This Row],[Equipment]],Tabelle1[Item],0),6)</f>
        <v>-</v>
      </c>
    </row>
    <row r="19" spans="1:8" s="12" customFormat="1" ht="14">
      <c r="A19" s="87" t="s">
        <v>337</v>
      </c>
      <c r="B19" s="86" t="s">
        <v>46</v>
      </c>
      <c r="C19" s="86" t="str">
        <f>+INDEX(Tabelle1[[Type]:[Caps]],MATCH(Tabelle35678[[#This Row],[Equipment]],Tabelle1[Item],0),1)</f>
        <v>Unit</v>
      </c>
      <c r="D19" s="86" t="s">
        <v>46</v>
      </c>
      <c r="E19" s="88">
        <f>+INDEX(Tabelle1[[Type]:[Caps]],MATCH(Tabelle35678[[#This Row],[Equipment]],Tabelle1[Item],0),3)</f>
        <v>90</v>
      </c>
      <c r="F19" s="88"/>
      <c r="G19" s="88">
        <f t="shared" si="0"/>
        <v>0</v>
      </c>
      <c r="H19" s="86" t="str">
        <f>+INDEX(Tabelle1[[Type]:[Basic equipment]],MATCH(Tabelle35678[[#This Row],[Equipment]],Tabelle1[Item],0),6)</f>
        <v>Mr Handy Flamer, Mr Handy Buzzsaw</v>
      </c>
    </row>
    <row r="20" spans="1:8" s="12" customFormat="1" ht="12.5">
      <c r="A20" s="24" t="s">
        <v>337</v>
      </c>
      <c r="B20" s="24" t="s">
        <v>46</v>
      </c>
      <c r="C20" s="24" t="str">
        <f>+INDEX(Tabelle1[[Type]:[Caps]],MATCH(Tabelle35678[[#This Row],[Equipment]],Tabelle1[Item],0),1)</f>
        <v>Heroic</v>
      </c>
      <c r="D20" s="24" t="s">
        <v>1</v>
      </c>
      <c r="E20" s="21">
        <f>+INDEX(Tabelle1[[Type]:[Caps]],MATCH(Tabelle35678[[#This Row],[Equipment]],Tabelle1[Item],0),3)</f>
        <v>60</v>
      </c>
      <c r="F20" s="22"/>
      <c r="G20" s="22">
        <f t="shared" si="0"/>
        <v>0</v>
      </c>
      <c r="H20" s="28" t="str">
        <f>+INDEX(Tabelle1[[Type]:[Basic equipment]],MATCH(Tabelle35678[[#This Row],[Equipment]],Tabelle1[Item],0),6)</f>
        <v>-</v>
      </c>
    </row>
    <row r="21" spans="1:8" s="12" customFormat="1" ht="12.5">
      <c r="A21" s="24" t="s">
        <v>337</v>
      </c>
      <c r="B21" s="24" t="s">
        <v>46</v>
      </c>
      <c r="C21" s="24" t="str">
        <f>+INDEX(Tabelle1[[Type]:[Caps]],MATCH(Tabelle35678[[#This Row],[Equipment]],Tabelle1[Item],0),1)</f>
        <v>Gear</v>
      </c>
      <c r="D21" s="24" t="s">
        <v>137</v>
      </c>
      <c r="E21" s="21">
        <f>+INDEX(Tabelle1[[Type]:[Caps]],MATCH(Tabelle35678[[#This Row],[Equipment]],Tabelle1[Item],0),3)</f>
        <v>33</v>
      </c>
      <c r="F21" s="22"/>
      <c r="G21" s="22">
        <f t="shared" si="0"/>
        <v>0</v>
      </c>
      <c r="H21" s="28" t="str">
        <f>+INDEX(Tabelle1[[Type]:[Basic equipment]],MATCH(Tabelle35678[[#This Row],[Equipment]],Tabelle1[Item],0),6)</f>
        <v>-</v>
      </c>
    </row>
    <row r="22" spans="1:8" s="12" customFormat="1" ht="12.5">
      <c r="A22" s="24" t="s">
        <v>337</v>
      </c>
      <c r="B22" s="24" t="s">
        <v>46</v>
      </c>
      <c r="C22" s="24" t="str">
        <f>+INDEX(Tabelle1[[Type]:[Caps]],MATCH(Tabelle35678[[#This Row],[Equipment]],Tabelle1[Item],0),1)</f>
        <v>Clothes</v>
      </c>
      <c r="D22" s="24" t="s">
        <v>139</v>
      </c>
      <c r="E22" s="21">
        <f>+INDEX(Tabelle1[[Type]:[Caps]],MATCH(Tabelle35678[[#This Row],[Equipment]],Tabelle1[Item],0),3)</f>
        <v>10</v>
      </c>
      <c r="F22" s="22"/>
      <c r="G22" s="22">
        <f t="shared" si="0"/>
        <v>0</v>
      </c>
      <c r="H22" s="28" t="str">
        <f>+INDEX(Tabelle1[[Type]:[Basic equipment]],MATCH(Tabelle35678[[#This Row],[Equipment]],Tabelle1[Item],0),6)</f>
        <v>-</v>
      </c>
    </row>
    <row r="23" spans="1:8" s="12" customFormat="1" ht="12.5">
      <c r="A23" s="24" t="s">
        <v>337</v>
      </c>
      <c r="B23" s="24" t="s">
        <v>46</v>
      </c>
      <c r="C23" s="24" t="str">
        <f>+INDEX(Tabelle1[[Type]:[Caps]],MATCH(Tabelle35678[[#This Row],[Equipment]],Tabelle1[Item],0),1)</f>
        <v>Gear</v>
      </c>
      <c r="D23" s="24" t="s">
        <v>136</v>
      </c>
      <c r="E23" s="21">
        <f>+INDEX(Tabelle1[[Type]:[Caps]],MATCH(Tabelle35678[[#This Row],[Equipment]],Tabelle1[Item],0),3)</f>
        <v>7</v>
      </c>
      <c r="F23" s="22"/>
      <c r="G23" s="22">
        <f t="shared" si="0"/>
        <v>0</v>
      </c>
      <c r="H23" s="28" t="str">
        <f>+INDEX(Tabelle1[[Type]:[Basic equipment]],MATCH(Tabelle35678[[#This Row],[Equipment]],Tabelle1[Item],0),6)</f>
        <v>-</v>
      </c>
    </row>
    <row r="24" spans="1:8" s="12" customFormat="1" ht="14">
      <c r="A24" s="87" t="s">
        <v>337</v>
      </c>
      <c r="B24" s="90" t="s">
        <v>47</v>
      </c>
      <c r="C24" s="86" t="str">
        <f>+INDEX(Tabelle1[[Type]:[Caps]],MATCH(Tabelle35678[[#This Row],[Equipment]],Tabelle1[Item],0),1)</f>
        <v>Unit</v>
      </c>
      <c r="D24" s="90" t="s">
        <v>47</v>
      </c>
      <c r="E24" s="88">
        <f>+INDEX(Tabelle1[[Type]:[Caps]],MATCH(Tabelle35678[[#This Row],[Equipment]],Tabelle1[Item],0),3)</f>
        <v>45</v>
      </c>
      <c r="F24" s="88"/>
      <c r="G24" s="88">
        <f t="shared" si="0"/>
        <v>0</v>
      </c>
      <c r="H24" s="86" t="str">
        <f>+INDEX(Tabelle1[[Type]:[Basic equipment]],MATCH(Tabelle35678[[#This Row],[Equipment]],Tabelle1[Item],0),6)</f>
        <v>Eyebot Laser</v>
      </c>
    </row>
    <row r="25" spans="1:8" s="12" customFormat="1" ht="12.5">
      <c r="A25" s="24" t="s">
        <v>337</v>
      </c>
      <c r="B25" s="24" t="s">
        <v>47</v>
      </c>
      <c r="C25" s="24" t="str">
        <f>+INDEX(Tabelle1[[Type]:[Caps]],MATCH(Tabelle35678[[#This Row],[Equipment]],Tabelle1[Item],0),1)</f>
        <v>Gear</v>
      </c>
      <c r="D25" s="24" t="s">
        <v>137</v>
      </c>
      <c r="E25" s="21">
        <f>+INDEX(Tabelle1[[Type]:[Caps]],MATCH(Tabelle35678[[#This Row],[Equipment]],Tabelle1[Item],0),3)</f>
        <v>33</v>
      </c>
      <c r="F25" s="22"/>
      <c r="G25" s="22">
        <f t="shared" si="0"/>
        <v>0</v>
      </c>
      <c r="H25" s="28" t="str">
        <f>+INDEX(Tabelle1[[Type]:[Basic equipment]],MATCH(Tabelle35678[[#This Row],[Equipment]],Tabelle1[Item],0),6)</f>
        <v>-</v>
      </c>
    </row>
    <row r="26" spans="1:8" s="12" customFormat="1" ht="12.5">
      <c r="A26" s="24" t="s">
        <v>337</v>
      </c>
      <c r="B26" s="24" t="s">
        <v>47</v>
      </c>
      <c r="C26" s="24" t="str">
        <f>+INDEX(Tabelle1[[Type]:[Caps]],MATCH(Tabelle35678[[#This Row],[Equipment]],Tabelle1[Item],0),1)</f>
        <v>Clothes</v>
      </c>
      <c r="D26" s="24" t="s">
        <v>139</v>
      </c>
      <c r="E26" s="21">
        <f>+INDEX(Tabelle1[[Type]:[Caps]],MATCH(Tabelle35678[[#This Row],[Equipment]],Tabelle1[Item],0),3)</f>
        <v>10</v>
      </c>
      <c r="F26" s="22"/>
      <c r="G26" s="22">
        <f t="shared" si="0"/>
        <v>0</v>
      </c>
      <c r="H26" s="28" t="str">
        <f>+INDEX(Tabelle1[[Type]:[Basic equipment]],MATCH(Tabelle35678[[#This Row],[Equipment]],Tabelle1[Item],0),6)</f>
        <v>-</v>
      </c>
    </row>
    <row r="27" spans="1:8" s="12" customFormat="1" ht="14">
      <c r="A27" s="87" t="s">
        <v>337</v>
      </c>
      <c r="B27" s="86" t="s">
        <v>49</v>
      </c>
      <c r="C27" s="86" t="str">
        <f>+INDEX(Tabelle1[[Type]:[Caps]],MATCH(Tabelle35678[[#This Row],[Equipment]],Tabelle1[Item],0),1)</f>
        <v>Unit</v>
      </c>
      <c r="D27" s="86" t="s">
        <v>49</v>
      </c>
      <c r="E27" s="88">
        <f>+INDEX(Tabelle1[[Type]:[Caps]],MATCH(Tabelle35678[[#This Row],[Equipment]],Tabelle1[Item],0),3)</f>
        <v>70</v>
      </c>
      <c r="F27" s="88"/>
      <c r="G27" s="88">
        <f t="shared" si="0"/>
        <v>0</v>
      </c>
      <c r="H27" s="86" t="str">
        <f>+INDEX(Tabelle1[[Type]:[Basic equipment]],MATCH(Tabelle35678[[#This Row],[Equipment]],Tabelle1[Item],0),6)</f>
        <v>Mr Handy Flamer, Mr Handy Buzzsaw</v>
      </c>
    </row>
    <row r="28" spans="1:8" s="12" customFormat="1" ht="12.5">
      <c r="A28" s="24" t="s">
        <v>337</v>
      </c>
      <c r="B28" s="24" t="s">
        <v>49</v>
      </c>
      <c r="C28" s="24" t="str">
        <f>+INDEX(Tabelle1[[Type]:[Caps]],MATCH(Tabelle35678[[#This Row],[Equipment]],Tabelle1[Item],0),1)</f>
        <v>Gear</v>
      </c>
      <c r="D28" s="24" t="s">
        <v>137</v>
      </c>
      <c r="E28" s="21">
        <f>+INDEX(Tabelle1[[Type]:[Caps]],MATCH(Tabelle35678[[#This Row],[Equipment]],Tabelle1[Item],0),3)</f>
        <v>33</v>
      </c>
      <c r="F28" s="22"/>
      <c r="G28" s="22">
        <f t="shared" si="0"/>
        <v>0</v>
      </c>
      <c r="H28" s="28" t="str">
        <f>+INDEX(Tabelle1[[Type]:[Basic equipment]],MATCH(Tabelle35678[[#This Row],[Equipment]],Tabelle1[Item],0),6)</f>
        <v>-</v>
      </c>
    </row>
    <row r="29" spans="1:8" s="12" customFormat="1" ht="12.5">
      <c r="A29" s="24" t="s">
        <v>337</v>
      </c>
      <c r="B29" s="24" t="s">
        <v>49</v>
      </c>
      <c r="C29" s="24" t="str">
        <f>+INDEX(Tabelle1[[Type]:[Caps]],MATCH(Tabelle35678[[#This Row],[Equipment]],Tabelle1[Item],0),1)</f>
        <v>Clothes</v>
      </c>
      <c r="D29" s="24" t="s">
        <v>139</v>
      </c>
      <c r="E29" s="21">
        <f>+INDEX(Tabelle1[[Type]:[Caps]],MATCH(Tabelle35678[[#This Row],[Equipment]],Tabelle1[Item],0),3)</f>
        <v>10</v>
      </c>
      <c r="F29" s="22"/>
      <c r="G29" s="22">
        <f t="shared" si="0"/>
        <v>0</v>
      </c>
      <c r="H29" s="28" t="str">
        <f>+INDEX(Tabelle1[[Type]:[Basic equipment]],MATCH(Tabelle35678[[#This Row],[Equipment]],Tabelle1[Item],0),6)</f>
        <v>-</v>
      </c>
    </row>
    <row r="30" spans="1:8" s="12" customFormat="1" ht="12.5">
      <c r="A30" s="24" t="s">
        <v>337</v>
      </c>
      <c r="B30" s="24" t="s">
        <v>49</v>
      </c>
      <c r="C30" s="24" t="str">
        <f>+INDEX(Tabelle1[[Type]:[Caps]],MATCH(Tabelle35678[[#This Row],[Equipment]],Tabelle1[Item],0),1)</f>
        <v>Gear</v>
      </c>
      <c r="D30" s="24" t="s">
        <v>136</v>
      </c>
      <c r="E30" s="21">
        <f>+INDEX(Tabelle1[[Type]:[Caps]],MATCH(Tabelle35678[[#This Row],[Equipment]],Tabelle1[Item],0),3)</f>
        <v>7</v>
      </c>
      <c r="F30" s="22"/>
      <c r="G30" s="22">
        <f t="shared" si="0"/>
        <v>0</v>
      </c>
      <c r="H30" s="28" t="str">
        <f>+INDEX(Tabelle1[[Type]:[Basic equipment]],MATCH(Tabelle35678[[#This Row],[Equipment]],Tabelle1[Item],0),6)</f>
        <v>-</v>
      </c>
    </row>
    <row r="31" spans="1:8" s="12" customFormat="1" ht="14">
      <c r="A31" s="87" t="s">
        <v>337</v>
      </c>
      <c r="B31" s="86" t="s">
        <v>129</v>
      </c>
      <c r="C31" s="86" t="str">
        <f>+INDEX(Tabelle1[[Type]:[Caps]],MATCH(Tabelle35678[[#This Row],[Equipment]],Tabelle1[Item],0),1)</f>
        <v>Unit</v>
      </c>
      <c r="D31" s="86" t="s">
        <v>129</v>
      </c>
      <c r="E31" s="88">
        <f>+INDEX(Tabelle1[[Type]:[Caps]],MATCH(Tabelle35678[[#This Row],[Equipment]],Tabelle1[Item],0),3)</f>
        <v>30</v>
      </c>
      <c r="F31" s="88"/>
      <c r="G31" s="88">
        <f t="shared" si="0"/>
        <v>0</v>
      </c>
      <c r="H31" s="86" t="str">
        <f>+INDEX(Tabelle1[[Type]:[Basic equipment]],MATCH(Tabelle35678[[#This Row],[Equipment]],Tabelle1[Item],0),6)</f>
        <v>Protectron Hand Laser</v>
      </c>
    </row>
    <row r="32" spans="1:8" s="12" customFormat="1" ht="12.5">
      <c r="A32" s="24" t="s">
        <v>337</v>
      </c>
      <c r="B32" s="24" t="s">
        <v>129</v>
      </c>
      <c r="C32" s="24" t="str">
        <f>+INDEX(Tabelle1[[Type]:[Caps]],MATCH(Tabelle35678[[#This Row],[Equipment]],Tabelle1[Item],0),1)</f>
        <v>Gear</v>
      </c>
      <c r="D32" s="24" t="s">
        <v>137</v>
      </c>
      <c r="E32" s="21">
        <f>+INDEX(Tabelle1[[Type]:[Caps]],MATCH(Tabelle35678[[#This Row],[Equipment]],Tabelle1[Item],0),3)</f>
        <v>33</v>
      </c>
      <c r="F32" s="22"/>
      <c r="G32" s="22">
        <f t="shared" si="0"/>
        <v>0</v>
      </c>
      <c r="H32" s="28" t="str">
        <f>+INDEX(Tabelle1[[Type]:[Basic equipment]],MATCH(Tabelle35678[[#This Row],[Equipment]],Tabelle1[Item],0),6)</f>
        <v>-</v>
      </c>
    </row>
    <row r="33" spans="1:8" s="12" customFormat="1" ht="12.5">
      <c r="A33" s="24" t="s">
        <v>337</v>
      </c>
      <c r="B33" s="24" t="s">
        <v>129</v>
      </c>
      <c r="C33" s="24" t="str">
        <f>+INDEX(Tabelle1[[Type]:[Caps]],MATCH(Tabelle35678[[#This Row],[Equipment]],Tabelle1[Item],0),1)</f>
        <v>Clothes</v>
      </c>
      <c r="D33" s="24" t="s">
        <v>139</v>
      </c>
      <c r="E33" s="21">
        <f>+INDEX(Tabelle1[[Type]:[Caps]],MATCH(Tabelle35678[[#This Row],[Equipment]],Tabelle1[Item],0),3)</f>
        <v>10</v>
      </c>
      <c r="F33" s="22"/>
      <c r="G33" s="22">
        <f t="shared" si="0"/>
        <v>0</v>
      </c>
      <c r="H33" s="28" t="str">
        <f>+INDEX(Tabelle1[[Type]:[Basic equipment]],MATCH(Tabelle35678[[#This Row],[Equipment]],Tabelle1[Item],0),6)</f>
        <v>-</v>
      </c>
    </row>
    <row r="34" spans="1:8" s="12" customFormat="1" ht="14">
      <c r="A34" s="87" t="s">
        <v>337</v>
      </c>
      <c r="B34" s="86" t="s">
        <v>131</v>
      </c>
      <c r="C34" s="86" t="str">
        <f>+INDEX(Tabelle1[[Type]:[Caps]],MATCH(Tabelle35678[[#This Row],[Equipment]],Tabelle1[Item],0),1)</f>
        <v>Unit</v>
      </c>
      <c r="D34" s="86" t="s">
        <v>131</v>
      </c>
      <c r="E34" s="88">
        <f>+INDEX(Tabelle1[[Type]:[Caps]],MATCH(Tabelle35678[[#This Row],[Equipment]],Tabelle1[Item],0),3)</f>
        <v>310</v>
      </c>
      <c r="F34" s="88"/>
      <c r="G34" s="88">
        <f t="shared" si="0"/>
        <v>0</v>
      </c>
      <c r="H34" s="86" t="str">
        <f>+INDEX(Tabelle1[[Type]:[Basic equipment]],MATCH(Tabelle35678[[#This Row],[Equipment]],Tabelle1[Item],0),6)</f>
        <v>Missile Launcher, Minigun</v>
      </c>
    </row>
    <row r="35" spans="1:8" s="12" customFormat="1" ht="12.5">
      <c r="A35" s="24" t="s">
        <v>337</v>
      </c>
      <c r="B35" s="24" t="s">
        <v>131</v>
      </c>
      <c r="C35" s="24" t="str">
        <f>+INDEX(Tabelle1[[Type]:[Caps]],MATCH(Tabelle35678[[#This Row],[Equipment]],Tabelle1[Item],0),1)</f>
        <v>Gear</v>
      </c>
      <c r="D35" s="24" t="s">
        <v>137</v>
      </c>
      <c r="E35" s="21">
        <f>+INDEX(Tabelle1[[Type]:[Caps]],MATCH(Tabelle35678[[#This Row],[Equipment]],Tabelle1[Item],0),3)</f>
        <v>33</v>
      </c>
      <c r="F35" s="22"/>
      <c r="G35" s="22">
        <f t="shared" si="0"/>
        <v>0</v>
      </c>
      <c r="H35" s="28" t="str">
        <f>+INDEX(Tabelle1[[Type]:[Basic equipment]],MATCH(Tabelle35678[[#This Row],[Equipment]],Tabelle1[Item],0),6)</f>
        <v>-</v>
      </c>
    </row>
    <row r="36" spans="1:8" s="12" customFormat="1" ht="12.5">
      <c r="A36" s="24" t="s">
        <v>337</v>
      </c>
      <c r="B36" s="24" t="s">
        <v>131</v>
      </c>
      <c r="C36" s="24" t="str">
        <f>+INDEX(Tabelle1[[Type]:[Caps]],MATCH(Tabelle35678[[#This Row],[Equipment]],Tabelle1[Item],0),1)</f>
        <v>Clothes</v>
      </c>
      <c r="D36" s="24" t="s">
        <v>139</v>
      </c>
      <c r="E36" s="21">
        <f>+INDEX(Tabelle1[[Type]:[Caps]],MATCH(Tabelle35678[[#This Row],[Equipment]],Tabelle1[Item],0),3)</f>
        <v>10</v>
      </c>
      <c r="F36" s="22"/>
      <c r="G36" s="22">
        <f t="shared" si="0"/>
        <v>0</v>
      </c>
      <c r="H36" s="28" t="str">
        <f>+INDEX(Tabelle1[[Type]:[Basic equipment]],MATCH(Tabelle35678[[#This Row],[Equipment]],Tabelle1[Item],0),6)</f>
        <v>-</v>
      </c>
    </row>
    <row r="37" spans="1:8" s="12" customFormat="1" ht="14">
      <c r="A37" s="87" t="s">
        <v>337</v>
      </c>
      <c r="B37" s="86" t="s">
        <v>160</v>
      </c>
      <c r="C37" s="86"/>
      <c r="D37" s="86"/>
      <c r="E37" s="88"/>
      <c r="F37" s="88"/>
      <c r="G37" s="88"/>
      <c r="H37" s="86"/>
    </row>
    <row r="38" spans="1:8" s="12" customFormat="1" ht="12.75" customHeight="1">
      <c r="A38" s="23" t="s">
        <v>337</v>
      </c>
      <c r="B38" s="24" t="s">
        <v>160</v>
      </c>
      <c r="C38" s="24" t="str">
        <f>+INDEX(Tabelle1[[Type]:[Caps]],MATCH(Tabelle35678[[#This Row],[Equipment]],Tabelle1[Item],0),1)</f>
        <v>Leader</v>
      </c>
      <c r="D38" s="50" t="s">
        <v>177</v>
      </c>
      <c r="E38" s="21">
        <f>+INDEX(Tabelle1[[Type]:[Caps]],MATCH(Tabelle35678[[#This Row],[Equipment]],Tabelle1[Item],0),3)</f>
        <v>26</v>
      </c>
      <c r="F38" s="22"/>
      <c r="G38" s="22">
        <f t="shared" ref="G38:G55" si="2">+F38*E38</f>
        <v>0</v>
      </c>
      <c r="H38" s="28" t="str">
        <f>+INDEX(Tabelle1[[Type]:[Basic equipment]],MATCH(Tabelle35678[[#This Row],[Equipment]],Tabelle1[Item],0),6)</f>
        <v>-</v>
      </c>
    </row>
    <row r="39" spans="1:8" s="12" customFormat="1" ht="12.75" customHeight="1">
      <c r="A39" s="23" t="s">
        <v>337</v>
      </c>
      <c r="B39" s="24" t="s">
        <v>160</v>
      </c>
      <c r="C39" s="24" t="str">
        <f>+INDEX(Tabelle1[[Type]:[Caps]],MATCH(Tabelle35678[[#This Row],[Equipment]],Tabelle1[Item],0),1)</f>
        <v>Leader</v>
      </c>
      <c r="D39" s="50" t="s">
        <v>233</v>
      </c>
      <c r="E39" s="21">
        <f>+INDEX(Tabelle1[[Type]:[Caps]],MATCH(Tabelle35678[[#This Row],[Equipment]],Tabelle1[Item],0),3)</f>
        <v>20</v>
      </c>
      <c r="F39" s="22"/>
      <c r="G39" s="22">
        <f t="shared" si="2"/>
        <v>0</v>
      </c>
      <c r="H39" s="28" t="str">
        <f>+INDEX(Tabelle1[[Type]:[Basic equipment]],MATCH(Tabelle35678[[#This Row],[Equipment]],Tabelle1[Item],0),6)</f>
        <v>-</v>
      </c>
    </row>
    <row r="40" spans="1:8" s="12" customFormat="1" ht="12.75" customHeight="1">
      <c r="A40" s="23" t="s">
        <v>337</v>
      </c>
      <c r="B40" s="24" t="s">
        <v>160</v>
      </c>
      <c r="C40" s="24" t="str">
        <f>+INDEX(Tabelle1[[Type]:[Caps]],MATCH(Tabelle35678[[#This Row],[Equipment]],Tabelle1[Item],0),1)</f>
        <v>Leader</v>
      </c>
      <c r="D40" s="50" t="s">
        <v>197</v>
      </c>
      <c r="E40" s="21">
        <f>+INDEX(Tabelle1[[Type]:[Caps]],MATCH(Tabelle35678[[#This Row],[Equipment]],Tabelle1[Item],0),3)</f>
        <v>20</v>
      </c>
      <c r="F40" s="22"/>
      <c r="G40" s="22">
        <f t="shared" si="2"/>
        <v>0</v>
      </c>
      <c r="H40" s="28" t="str">
        <f>+INDEX(Tabelle1[[Type]:[Basic equipment]],MATCH(Tabelle35678[[#This Row],[Equipment]],Tabelle1[Item],0),6)</f>
        <v>-</v>
      </c>
    </row>
    <row r="41" spans="1:8" s="12" customFormat="1" ht="12.75" customHeight="1">
      <c r="A41" s="23" t="s">
        <v>337</v>
      </c>
      <c r="B41" s="24" t="s">
        <v>160</v>
      </c>
      <c r="C41" s="24" t="str">
        <f>+INDEX(Tabelle1[[Type]:[Caps]],MATCH(Tabelle35678[[#This Row],[Equipment]],Tabelle1[Item],0),1)</f>
        <v>Leader</v>
      </c>
      <c r="D41" s="50" t="s">
        <v>163</v>
      </c>
      <c r="E41" s="21">
        <f>+INDEX(Tabelle1[[Type]:[Caps]],MATCH(Tabelle35678[[#This Row],[Equipment]],Tabelle1[Item],0),3)</f>
        <v>20</v>
      </c>
      <c r="F41" s="22"/>
      <c r="G41" s="22">
        <f t="shared" si="2"/>
        <v>0</v>
      </c>
      <c r="H41" s="28" t="str">
        <f>+INDEX(Tabelle1[[Type]:[Basic equipment]],MATCH(Tabelle35678[[#This Row],[Equipment]],Tabelle1[Item],0),6)</f>
        <v>-</v>
      </c>
    </row>
    <row r="42" spans="1:8" s="12" customFormat="1" ht="12.75" customHeight="1">
      <c r="A42" s="23" t="s">
        <v>337</v>
      </c>
      <c r="B42" s="24" t="s">
        <v>160</v>
      </c>
      <c r="C42" s="24" t="str">
        <f>+INDEX(Tabelle1[[Type]:[Caps]],MATCH(Tabelle35678[[#This Row],[Equipment]],Tabelle1[Item],0),1)</f>
        <v>Leader</v>
      </c>
      <c r="D42" s="50" t="s">
        <v>286</v>
      </c>
      <c r="E42" s="21">
        <f>+INDEX(Tabelle1[[Type]:[Caps]],MATCH(Tabelle35678[[#This Row],[Equipment]],Tabelle1[Item],0),3)</f>
        <v>16</v>
      </c>
      <c r="F42" s="22"/>
      <c r="G42" s="22">
        <f t="shared" si="2"/>
        <v>0</v>
      </c>
      <c r="H42" s="28" t="str">
        <f>+INDEX(Tabelle1[[Type]:[Basic equipment]],MATCH(Tabelle35678[[#This Row],[Equipment]],Tabelle1[Item],0),6)</f>
        <v>-</v>
      </c>
    </row>
    <row r="43" spans="1:8" s="12" customFormat="1" ht="12.75" customHeight="1">
      <c r="A43" s="23" t="s">
        <v>337</v>
      </c>
      <c r="B43" s="24" t="s">
        <v>160</v>
      </c>
      <c r="C43" s="24" t="str">
        <f>+INDEX(Tabelle1[[Type]:[Caps]],MATCH(Tabelle35678[[#This Row],[Equipment]],Tabelle1[Item],0),1)</f>
        <v>Leader</v>
      </c>
      <c r="D43" s="50" t="s">
        <v>284</v>
      </c>
      <c r="E43" s="21">
        <f>+INDEX(Tabelle1[[Type]:[Caps]],MATCH(Tabelle35678[[#This Row],[Equipment]],Tabelle1[Item],0),3)</f>
        <v>16</v>
      </c>
      <c r="F43" s="22"/>
      <c r="G43" s="22">
        <f t="shared" si="2"/>
        <v>0</v>
      </c>
      <c r="H43" s="28" t="str">
        <f>+INDEX(Tabelle1[[Type]:[Basic equipment]],MATCH(Tabelle35678[[#This Row],[Equipment]],Tabelle1[Item],0),6)</f>
        <v>-</v>
      </c>
    </row>
    <row r="44" spans="1:8" s="12" customFormat="1" ht="12.75" customHeight="1">
      <c r="A44" s="23" t="s">
        <v>337</v>
      </c>
      <c r="B44" s="24" t="s">
        <v>160</v>
      </c>
      <c r="C44" s="24" t="str">
        <f>+INDEX(Tabelle1[[Type]:[Caps]],MATCH(Tabelle35678[[#This Row],[Equipment]],Tabelle1[Item],0),1)</f>
        <v>Leader</v>
      </c>
      <c r="D44" s="50" t="s">
        <v>193</v>
      </c>
      <c r="E44" s="21">
        <f>+INDEX(Tabelle1[[Type]:[Caps]],MATCH(Tabelle35678[[#This Row],[Equipment]],Tabelle1[Item],0),3)</f>
        <v>13</v>
      </c>
      <c r="F44" s="22"/>
      <c r="G44" s="22">
        <f t="shared" si="2"/>
        <v>0</v>
      </c>
      <c r="H44" s="28" t="str">
        <f>+INDEX(Tabelle1[[Type]:[Basic equipment]],MATCH(Tabelle35678[[#This Row],[Equipment]],Tabelle1[Item],0),6)</f>
        <v>-</v>
      </c>
    </row>
    <row r="45" spans="1:8" s="12" customFormat="1" ht="12.75" customHeight="1">
      <c r="A45" s="23" t="s">
        <v>337</v>
      </c>
      <c r="B45" s="24" t="s">
        <v>160</v>
      </c>
      <c r="C45" s="24" t="str">
        <f>+INDEX(Tabelle1[[Type]:[Caps]],MATCH(Tabelle35678[[#This Row],[Equipment]],Tabelle1[Item],0),1)</f>
        <v>Leader</v>
      </c>
      <c r="D45" s="50" t="s">
        <v>345</v>
      </c>
      <c r="E45" s="21">
        <f>+INDEX(Tabelle1[[Type]:[Caps]],MATCH(Tabelle35678[[#This Row],[Equipment]],Tabelle1[Item],0),3)</f>
        <v>13</v>
      </c>
      <c r="F45" s="22"/>
      <c r="G45" s="22">
        <f t="shared" si="2"/>
        <v>0</v>
      </c>
      <c r="H45" s="28" t="str">
        <f>+INDEX(Tabelle1[[Type]:[Basic equipment]],MATCH(Tabelle35678[[#This Row],[Equipment]],Tabelle1[Item],0),6)</f>
        <v>-</v>
      </c>
    </row>
    <row r="46" spans="1:8" s="12" customFormat="1" ht="12.75" customHeight="1">
      <c r="A46" s="23" t="s">
        <v>337</v>
      </c>
      <c r="B46" s="24" t="s">
        <v>160</v>
      </c>
      <c r="C46" s="24" t="str">
        <f>+INDEX(Tabelle1[[Type]:[Caps]],MATCH(Tabelle35678[[#This Row],[Equipment]],Tabelle1[Item],0),1)</f>
        <v>Leader</v>
      </c>
      <c r="D46" s="50" t="s">
        <v>283</v>
      </c>
      <c r="E46" s="21">
        <f>+INDEX(Tabelle1[[Type]:[Caps]],MATCH(Tabelle35678[[#This Row],[Equipment]],Tabelle1[Item],0),3)</f>
        <v>13</v>
      </c>
      <c r="F46" s="22"/>
      <c r="G46" s="22">
        <f t="shared" si="2"/>
        <v>0</v>
      </c>
      <c r="H46" s="28" t="str">
        <f>+INDEX(Tabelle1[[Type]:[Basic equipment]],MATCH(Tabelle35678[[#This Row],[Equipment]],Tabelle1[Item],0),6)</f>
        <v>-</v>
      </c>
    </row>
    <row r="47" spans="1:8" s="12" customFormat="1" ht="12.75" customHeight="1">
      <c r="A47" s="23" t="s">
        <v>337</v>
      </c>
      <c r="B47" s="24" t="s">
        <v>160</v>
      </c>
      <c r="C47" s="24" t="str">
        <f>+INDEX(Tabelle1[[Type]:[Caps]],MATCH(Tabelle35678[[#This Row],[Equipment]],Tabelle1[Item],0),1)</f>
        <v>Leader</v>
      </c>
      <c r="D47" s="50" t="s">
        <v>343</v>
      </c>
      <c r="E47" s="21">
        <f>+INDEX(Tabelle1[[Type]:[Caps]],MATCH(Tabelle35678[[#This Row],[Equipment]],Tabelle1[Item],0),3)</f>
        <v>12</v>
      </c>
      <c r="F47" s="22"/>
      <c r="G47" s="22">
        <f t="shared" si="2"/>
        <v>0</v>
      </c>
      <c r="H47" s="28" t="str">
        <f>+INDEX(Tabelle1[[Type]:[Basic equipment]],MATCH(Tabelle35678[[#This Row],[Equipment]],Tabelle1[Item],0),6)</f>
        <v>-</v>
      </c>
    </row>
    <row r="48" spans="1:8" s="12" customFormat="1" ht="12.75" customHeight="1">
      <c r="A48" s="23" t="s">
        <v>337</v>
      </c>
      <c r="B48" s="24" t="s">
        <v>160</v>
      </c>
      <c r="C48" s="24" t="str">
        <f>+INDEX(Tabelle1[[Type]:[Caps]],MATCH(Tabelle35678[[#This Row],[Equipment]],Tabelle1[Item],0),1)</f>
        <v>Leader</v>
      </c>
      <c r="D48" s="50" t="s">
        <v>285</v>
      </c>
      <c r="E48" s="21">
        <f>+INDEX(Tabelle1[[Type]:[Caps]],MATCH(Tabelle35678[[#This Row],[Equipment]],Tabelle1[Item],0),3)</f>
        <v>11</v>
      </c>
      <c r="F48" s="22"/>
      <c r="G48" s="22">
        <f t="shared" si="2"/>
        <v>0</v>
      </c>
      <c r="H48" s="28" t="str">
        <f>+INDEX(Tabelle1[[Type]:[Basic equipment]],MATCH(Tabelle35678[[#This Row],[Equipment]],Tabelle1[Item],0),6)</f>
        <v>-</v>
      </c>
    </row>
    <row r="49" spans="1:8" s="12" customFormat="1" ht="12.75" customHeight="1">
      <c r="A49" s="23" t="s">
        <v>337</v>
      </c>
      <c r="B49" s="24" t="s">
        <v>160</v>
      </c>
      <c r="C49" s="24" t="str">
        <f>+INDEX(Tabelle1[[Type]:[Caps]],MATCH(Tabelle35678[[#This Row],[Equipment]],Tabelle1[Item],0),1)</f>
        <v>Leader</v>
      </c>
      <c r="D49" s="50" t="s">
        <v>159</v>
      </c>
      <c r="E49" s="21">
        <f>+INDEX(Tabelle1[[Type]:[Caps]],MATCH(Tabelle35678[[#This Row],[Equipment]],Tabelle1[Item],0),3)</f>
        <v>10</v>
      </c>
      <c r="F49" s="22"/>
      <c r="G49" s="22">
        <f t="shared" si="2"/>
        <v>0</v>
      </c>
      <c r="H49" s="28" t="str">
        <f>+INDEX(Tabelle1[[Type]:[Basic equipment]],MATCH(Tabelle35678[[#This Row],[Equipment]],Tabelle1[Item],0),6)</f>
        <v>-</v>
      </c>
    </row>
    <row r="50" spans="1:8" s="12" customFormat="1" ht="12.75" customHeight="1">
      <c r="A50" s="23" t="s">
        <v>337</v>
      </c>
      <c r="B50" s="24" t="s">
        <v>160</v>
      </c>
      <c r="C50" s="24" t="str">
        <f>+INDEX(Tabelle1[[Type]:[Caps]],MATCH(Tabelle35678[[#This Row],[Equipment]],Tabelle1[Item],0),1)</f>
        <v>Leader</v>
      </c>
      <c r="D50" s="50" t="s">
        <v>344</v>
      </c>
      <c r="E50" s="21">
        <f>+INDEX(Tabelle1[[Type]:[Caps]],MATCH(Tabelle35678[[#This Row],[Equipment]],Tabelle1[Item],0),3)</f>
        <v>10</v>
      </c>
      <c r="F50" s="22"/>
      <c r="G50" s="22">
        <f t="shared" si="2"/>
        <v>0</v>
      </c>
      <c r="H50" s="28" t="str">
        <f>+INDEX(Tabelle1[[Type]:[Basic equipment]],MATCH(Tabelle35678[[#This Row],[Equipment]],Tabelle1[Item],0),6)</f>
        <v>-</v>
      </c>
    </row>
    <row r="51" spans="1:8" s="12" customFormat="1" ht="12.75" customHeight="1">
      <c r="A51" s="23" t="s">
        <v>337</v>
      </c>
      <c r="B51" s="24" t="s">
        <v>160</v>
      </c>
      <c r="C51" s="24" t="str">
        <f>+INDEX(Tabelle1[[Type]:[Caps]],MATCH(Tabelle35678[[#This Row],[Equipment]],Tabelle1[Item],0),1)</f>
        <v>Leader</v>
      </c>
      <c r="D51" s="50" t="s">
        <v>161</v>
      </c>
      <c r="E51" s="21">
        <f>+INDEX(Tabelle1[[Type]:[Caps]],MATCH(Tabelle35678[[#This Row],[Equipment]],Tabelle1[Item],0),3)</f>
        <v>10</v>
      </c>
      <c r="F51" s="22"/>
      <c r="G51" s="22">
        <f t="shared" si="2"/>
        <v>0</v>
      </c>
      <c r="H51" s="28" t="str">
        <f>+INDEX(Tabelle1[[Type]:[Basic equipment]],MATCH(Tabelle35678[[#This Row],[Equipment]],Tabelle1[Item],0),6)</f>
        <v>-</v>
      </c>
    </row>
    <row r="52" spans="1:8" s="12" customFormat="1" ht="12.75" customHeight="1">
      <c r="A52" s="23" t="s">
        <v>337</v>
      </c>
      <c r="B52" s="24" t="s">
        <v>160</v>
      </c>
      <c r="C52" s="24" t="str">
        <f>+INDEX(Tabelle1[[Type]:[Caps]],MATCH(Tabelle35678[[#This Row],[Equipment]],Tabelle1[Item],0),1)</f>
        <v>Leader</v>
      </c>
      <c r="D52" s="50" t="s">
        <v>206</v>
      </c>
      <c r="E52" s="21">
        <f>+INDEX(Tabelle1[[Type]:[Caps]],MATCH(Tabelle35678[[#This Row],[Equipment]],Tabelle1[Item],0),3)</f>
        <v>10</v>
      </c>
      <c r="F52" s="22"/>
      <c r="G52" s="22">
        <f t="shared" si="2"/>
        <v>0</v>
      </c>
      <c r="H52" s="28" t="str">
        <f>+INDEX(Tabelle1[[Type]:[Basic equipment]],MATCH(Tabelle35678[[#This Row],[Equipment]],Tabelle1[Item],0),6)</f>
        <v>-</v>
      </c>
    </row>
    <row r="53" spans="1:8" s="12" customFormat="1" ht="12.75" customHeight="1">
      <c r="A53" s="23" t="s">
        <v>337</v>
      </c>
      <c r="B53" s="24" t="s">
        <v>160</v>
      </c>
      <c r="C53" s="24" t="str">
        <f>+INDEX(Tabelle1[[Type]:[Caps]],MATCH(Tabelle35678[[#This Row],[Equipment]],Tabelle1[Item],0),1)</f>
        <v>Leader</v>
      </c>
      <c r="D53" s="50" t="s">
        <v>287</v>
      </c>
      <c r="E53" s="21">
        <f>+INDEX(Tabelle1[[Type]:[Caps]],MATCH(Tabelle35678[[#This Row],[Equipment]],Tabelle1[Item],0),3)</f>
        <v>8</v>
      </c>
      <c r="F53" s="22"/>
      <c r="G53" s="22">
        <f t="shared" si="2"/>
        <v>0</v>
      </c>
      <c r="H53" s="28" t="str">
        <f>+INDEX(Tabelle1[[Type]:[Basic equipment]],MATCH(Tabelle35678[[#This Row],[Equipment]],Tabelle1[Item],0),6)</f>
        <v>-</v>
      </c>
    </row>
    <row r="54" spans="1:8" s="12" customFormat="1" ht="12.75" customHeight="1">
      <c r="A54" s="23" t="s">
        <v>337</v>
      </c>
      <c r="B54" s="24" t="s">
        <v>160</v>
      </c>
      <c r="C54" s="24" t="str">
        <f>+INDEX(Tabelle1[[Type]:[Caps]],MATCH(Tabelle35678[[#This Row],[Equipment]],Tabelle1[Item],0),1)</f>
        <v>Leader</v>
      </c>
      <c r="D54" s="50" t="s">
        <v>226</v>
      </c>
      <c r="E54" s="21">
        <f>+INDEX(Tabelle1[[Type]:[Caps]],MATCH(Tabelle35678[[#This Row],[Equipment]],Tabelle1[Item],0),3)</f>
        <v>7</v>
      </c>
      <c r="F54" s="22"/>
      <c r="G54" s="22">
        <f t="shared" si="2"/>
        <v>0</v>
      </c>
      <c r="H54" s="28" t="str">
        <f>+INDEX(Tabelle1[[Type]:[Basic equipment]],MATCH(Tabelle35678[[#This Row],[Equipment]],Tabelle1[Item],0),6)</f>
        <v>-</v>
      </c>
    </row>
    <row r="55" spans="1:8" s="12" customFormat="1" ht="12.75" customHeight="1">
      <c r="A55" s="23" t="s">
        <v>337</v>
      </c>
      <c r="B55" s="24" t="s">
        <v>160</v>
      </c>
      <c r="C55" s="24" t="str">
        <f>+INDEX(Tabelle1[[Type]:[Caps]],MATCH(Tabelle35678[[#This Row],[Equipment]],Tabelle1[Item],0),1)</f>
        <v>Leader</v>
      </c>
      <c r="D55" s="50" t="s">
        <v>162</v>
      </c>
      <c r="E55" s="21">
        <f>+INDEX(Tabelle1[[Type]:[Caps]],MATCH(Tabelle35678[[#This Row],[Equipment]],Tabelle1[Item],0),3)</f>
        <v>5</v>
      </c>
      <c r="F55" s="22"/>
      <c r="G55" s="22">
        <f t="shared" si="2"/>
        <v>0</v>
      </c>
      <c r="H55" s="28" t="str">
        <f>+INDEX(Tabelle1[[Type]:[Basic equipment]],MATCH(Tabelle35678[[#This Row],[Equipment]],Tabelle1[Item],0),6)</f>
        <v>-</v>
      </c>
    </row>
    <row r="56" spans="1:8" s="12" customFormat="1" ht="14">
      <c r="A56" s="87" t="s">
        <v>337</v>
      </c>
      <c r="B56" s="86" t="s">
        <v>165</v>
      </c>
      <c r="C56" s="86"/>
      <c r="D56" s="86"/>
      <c r="E56" s="88"/>
      <c r="F56" s="88"/>
      <c r="G56" s="88"/>
      <c r="H56" s="86"/>
    </row>
    <row r="57" spans="1:8" s="12" customFormat="1" ht="12.75" customHeight="1">
      <c r="A57" s="23" t="s">
        <v>337</v>
      </c>
      <c r="B57" s="24" t="s">
        <v>165</v>
      </c>
      <c r="C57" s="24" t="str">
        <f>+INDEX(Tabelle1[[Type]:[Caps]],MATCH(Tabelle35678[[#This Row],[Equipment]],Tabelle1[Item],0),1)</f>
        <v>Perk</v>
      </c>
      <c r="D57" s="50" t="s">
        <v>234</v>
      </c>
      <c r="E57" s="21">
        <f>+INDEX(Tabelle1[[Type]:[Caps]],MATCH(Tabelle35678[[#This Row],[Equipment]],Tabelle1[Item],0),3)</f>
        <v>33</v>
      </c>
      <c r="F57" s="22"/>
      <c r="G57" s="22">
        <f>+F57*E57</f>
        <v>0</v>
      </c>
      <c r="H57" s="28" t="str">
        <f>+INDEX(Tabelle1[[Type]:[Basic equipment]],MATCH(Tabelle35678[[#This Row],[Equipment]],Tabelle1[Item],0),6)</f>
        <v>-</v>
      </c>
    </row>
    <row r="58" spans="1:8" s="12" customFormat="1" ht="12.75" customHeight="1">
      <c r="A58" s="23" t="s">
        <v>337</v>
      </c>
      <c r="B58" s="24" t="s">
        <v>165</v>
      </c>
      <c r="C58" s="24" t="str">
        <f>+INDEX(Tabelle1[[Type]:[Caps]],MATCH(Tabelle35678[[#This Row],[Equipment]],Tabelle1[Item],0),1)</f>
        <v>Perk</v>
      </c>
      <c r="D58" s="50" t="s">
        <v>178</v>
      </c>
      <c r="E58" s="21">
        <f>+INDEX(Tabelle1[[Type]:[Caps]],MATCH(Tabelle35678[[#This Row],[Equipment]],Tabelle1[Item],0),3)</f>
        <v>16</v>
      </c>
      <c r="F58" s="22"/>
      <c r="G58" s="22">
        <f t="shared" ref="G58:G84" si="3">+F58*E58</f>
        <v>0</v>
      </c>
      <c r="H58" s="28" t="str">
        <f>+INDEX(Tabelle1[[Type]:[Basic equipment]],MATCH(Tabelle35678[[#This Row],[Equipment]],Tabelle1[Item],0),6)</f>
        <v>-</v>
      </c>
    </row>
    <row r="59" spans="1:8" s="12" customFormat="1" ht="12.75" customHeight="1">
      <c r="A59" s="23" t="s">
        <v>337</v>
      </c>
      <c r="B59" s="24" t="s">
        <v>165</v>
      </c>
      <c r="C59" s="24" t="str">
        <f>+INDEX(Tabelle1[[Type]:[Caps]],MATCH(Tabelle35678[[#This Row],[Equipment]],Tabelle1[Item],0),1)</f>
        <v>Perk</v>
      </c>
      <c r="D59" s="50" t="s">
        <v>207</v>
      </c>
      <c r="E59" s="21">
        <f>+INDEX(Tabelle1[[Type]:[Caps]],MATCH(Tabelle35678[[#This Row],[Equipment]],Tabelle1[Item],0),3)</f>
        <v>16</v>
      </c>
      <c r="F59" s="22"/>
      <c r="G59" s="22">
        <f t="shared" si="3"/>
        <v>0</v>
      </c>
      <c r="H59" s="28" t="str">
        <f>+INDEX(Tabelle1[[Type]:[Basic equipment]],MATCH(Tabelle35678[[#This Row],[Equipment]],Tabelle1[Item],0),6)</f>
        <v>-</v>
      </c>
    </row>
    <row r="60" spans="1:8" s="12" customFormat="1" ht="12.75" customHeight="1">
      <c r="A60" s="23" t="s">
        <v>337</v>
      </c>
      <c r="B60" s="24" t="s">
        <v>165</v>
      </c>
      <c r="C60" s="24" t="str">
        <f>+INDEX(Tabelle1[[Type]:[Caps]],MATCH(Tabelle35678[[#This Row],[Equipment]],Tabelle1[Item],0),1)</f>
        <v>Perk</v>
      </c>
      <c r="D60" s="50" t="s">
        <v>361</v>
      </c>
      <c r="E60" s="21">
        <f>+INDEX(Tabelle1[[Type]:[Caps]],MATCH(Tabelle35678[[#This Row],[Equipment]],Tabelle1[Item],0),3)</f>
        <v>13</v>
      </c>
      <c r="F60" s="22"/>
      <c r="G60" s="22">
        <f t="shared" si="3"/>
        <v>0</v>
      </c>
      <c r="H60" s="28" t="str">
        <f>+INDEX(Tabelle1[[Type]:[Basic equipment]],MATCH(Tabelle35678[[#This Row],[Equipment]],Tabelle1[Item],0),6)</f>
        <v>-</v>
      </c>
    </row>
    <row r="61" spans="1:8" s="12" customFormat="1" ht="12.75" customHeight="1">
      <c r="A61" s="23" t="s">
        <v>337</v>
      </c>
      <c r="B61" s="24" t="s">
        <v>165</v>
      </c>
      <c r="C61" s="24" t="str">
        <f>+INDEX(Tabelle1[[Type]:[Caps]],MATCH(Tabelle35678[[#This Row],[Equipment]],Tabelle1[Item],0),1)</f>
        <v>Perk</v>
      </c>
      <c r="D61" s="50" t="s">
        <v>170</v>
      </c>
      <c r="E61" s="21">
        <f>+INDEX(Tabelle1[[Type]:[Caps]],MATCH(Tabelle35678[[#This Row],[Equipment]],Tabelle1[Item],0),3)</f>
        <v>13</v>
      </c>
      <c r="F61" s="22"/>
      <c r="G61" s="22">
        <f t="shared" si="3"/>
        <v>0</v>
      </c>
      <c r="H61" s="28" t="str">
        <f>+INDEX(Tabelle1[[Type]:[Basic equipment]],MATCH(Tabelle35678[[#This Row],[Equipment]],Tabelle1[Item],0),6)</f>
        <v>-</v>
      </c>
    </row>
    <row r="62" spans="1:8" s="12" customFormat="1" ht="12.75" customHeight="1">
      <c r="A62" s="23" t="s">
        <v>337</v>
      </c>
      <c r="B62" s="24" t="s">
        <v>165</v>
      </c>
      <c r="C62" s="24" t="str">
        <f>+INDEX(Tabelle1[[Type]:[Caps]],MATCH(Tabelle35678[[#This Row],[Equipment]],Tabelle1[Item],0),1)</f>
        <v>Perk</v>
      </c>
      <c r="D62" s="50" t="s">
        <v>216</v>
      </c>
      <c r="E62" s="21">
        <f>+INDEX(Tabelle1[[Type]:[Caps]],MATCH(Tabelle35678[[#This Row],[Equipment]],Tabelle1[Item],0),3)</f>
        <v>13</v>
      </c>
      <c r="F62" s="22"/>
      <c r="G62" s="22">
        <f t="shared" si="3"/>
        <v>0</v>
      </c>
      <c r="H62" s="28" t="str">
        <f>+INDEX(Tabelle1[[Type]:[Basic equipment]],MATCH(Tabelle35678[[#This Row],[Equipment]],Tabelle1[Item],0),6)</f>
        <v>-</v>
      </c>
    </row>
    <row r="63" spans="1:8" s="12" customFormat="1" ht="12.75" customHeight="1">
      <c r="A63" s="23" t="s">
        <v>337</v>
      </c>
      <c r="B63" s="24" t="s">
        <v>165</v>
      </c>
      <c r="C63" s="24" t="str">
        <f>+INDEX(Tabelle1[[Type]:[Caps]],MATCH(Tabelle35678[[#This Row],[Equipment]],Tabelle1[Item],0),1)</f>
        <v>Perk</v>
      </c>
      <c r="D63" s="50" t="s">
        <v>296</v>
      </c>
      <c r="E63" s="21">
        <f>+INDEX(Tabelle1[[Type]:[Caps]],MATCH(Tabelle35678[[#This Row],[Equipment]],Tabelle1[Item],0),3)</f>
        <v>13</v>
      </c>
      <c r="F63" s="22"/>
      <c r="G63" s="22">
        <f t="shared" si="3"/>
        <v>0</v>
      </c>
      <c r="H63" s="28" t="str">
        <f>+INDEX(Tabelle1[[Type]:[Basic equipment]],MATCH(Tabelle35678[[#This Row],[Equipment]],Tabelle1[Item],0),6)</f>
        <v>-</v>
      </c>
    </row>
    <row r="64" spans="1:8" s="12" customFormat="1" ht="12.75" customHeight="1">
      <c r="A64" s="23" t="s">
        <v>337</v>
      </c>
      <c r="B64" s="24" t="s">
        <v>165</v>
      </c>
      <c r="C64" s="24" t="str">
        <f>+INDEX(Tabelle1[[Type]:[Caps]],MATCH(Tabelle35678[[#This Row],[Equipment]],Tabelle1[Item],0),1)</f>
        <v>Perk</v>
      </c>
      <c r="D64" s="50" t="s">
        <v>297</v>
      </c>
      <c r="E64" s="21">
        <f>+INDEX(Tabelle1[[Type]:[Caps]],MATCH(Tabelle35678[[#This Row],[Equipment]],Tabelle1[Item],0),3)</f>
        <v>10</v>
      </c>
      <c r="F64" s="22"/>
      <c r="G64" s="22">
        <f t="shared" si="3"/>
        <v>0</v>
      </c>
      <c r="H64" s="28" t="str">
        <f>+INDEX(Tabelle1[[Type]:[Basic equipment]],MATCH(Tabelle35678[[#This Row],[Equipment]],Tabelle1[Item],0),6)</f>
        <v>-</v>
      </c>
    </row>
    <row r="65" spans="1:8" s="12" customFormat="1" ht="12.75" customHeight="1">
      <c r="A65" s="23" t="s">
        <v>337</v>
      </c>
      <c r="B65" s="24" t="s">
        <v>165</v>
      </c>
      <c r="C65" s="24" t="str">
        <f>+INDEX(Tabelle1[[Type]:[Caps]],MATCH(Tabelle35678[[#This Row],[Equipment]],Tabelle1[Item],0),1)</f>
        <v>Perk</v>
      </c>
      <c r="D65" s="50" t="s">
        <v>235</v>
      </c>
      <c r="E65" s="21">
        <f>+INDEX(Tabelle1[[Type]:[Caps]],MATCH(Tabelle35678[[#This Row],[Equipment]],Tabelle1[Item],0),3)</f>
        <v>10</v>
      </c>
      <c r="F65" s="22"/>
      <c r="G65" s="22">
        <f t="shared" si="3"/>
        <v>0</v>
      </c>
      <c r="H65" s="28" t="str">
        <f>+INDEX(Tabelle1[[Type]:[Basic equipment]],MATCH(Tabelle35678[[#This Row],[Equipment]],Tabelle1[Item],0),6)</f>
        <v>-</v>
      </c>
    </row>
    <row r="66" spans="1:8" s="12" customFormat="1" ht="12.75" customHeight="1">
      <c r="A66" s="23" t="s">
        <v>337</v>
      </c>
      <c r="B66" s="24" t="s">
        <v>165</v>
      </c>
      <c r="C66" s="24" t="str">
        <f>+INDEX(Tabelle1[[Type]:[Caps]],MATCH(Tabelle35678[[#This Row],[Equipment]],Tabelle1[Item],0),1)</f>
        <v>Perk</v>
      </c>
      <c r="D66" s="50" t="s">
        <v>198</v>
      </c>
      <c r="E66" s="21">
        <f>+INDEX(Tabelle1[[Type]:[Caps]],MATCH(Tabelle35678[[#This Row],[Equipment]],Tabelle1[Item],0),3)</f>
        <v>10</v>
      </c>
      <c r="F66" s="22"/>
      <c r="G66" s="22">
        <f t="shared" si="3"/>
        <v>0</v>
      </c>
      <c r="H66" s="28" t="str">
        <f>+INDEX(Tabelle1[[Type]:[Basic equipment]],MATCH(Tabelle35678[[#This Row],[Equipment]],Tabelle1[Item],0),6)</f>
        <v>-</v>
      </c>
    </row>
    <row r="67" spans="1:8" s="12" customFormat="1" ht="12.75" customHeight="1">
      <c r="A67" s="23" t="s">
        <v>337</v>
      </c>
      <c r="B67" s="24" t="s">
        <v>165</v>
      </c>
      <c r="C67" s="24" t="str">
        <f>+INDEX(Tabelle1[[Type]:[Caps]],MATCH(Tabelle35678[[#This Row],[Equipment]],Tabelle1[Item],0),1)</f>
        <v>Perk</v>
      </c>
      <c r="D67" s="50" t="s">
        <v>290</v>
      </c>
      <c r="E67" s="21">
        <f>+INDEX(Tabelle1[[Type]:[Caps]],MATCH(Tabelle35678[[#This Row],[Equipment]],Tabelle1[Item],0),3)</f>
        <v>12</v>
      </c>
      <c r="F67" s="22"/>
      <c r="G67" s="22">
        <f t="shared" si="3"/>
        <v>0</v>
      </c>
      <c r="H67" s="28" t="str">
        <f>+INDEX(Tabelle1[[Type]:[Basic equipment]],MATCH(Tabelle35678[[#This Row],[Equipment]],Tabelle1[Item],0),6)</f>
        <v>-</v>
      </c>
    </row>
    <row r="68" spans="1:8" s="12" customFormat="1" ht="12.75" customHeight="1">
      <c r="A68" s="23" t="s">
        <v>337</v>
      </c>
      <c r="B68" s="24" t="s">
        <v>165</v>
      </c>
      <c r="C68" s="24" t="str">
        <f>+INDEX(Tabelle1[[Type]:[Caps]],MATCH(Tabelle35678[[#This Row],[Equipment]],Tabelle1[Item],0),1)</f>
        <v>Perk</v>
      </c>
      <c r="D68" s="50" t="s">
        <v>365</v>
      </c>
      <c r="E68" s="21">
        <f>+INDEX(Tabelle1[[Type]:[Caps]],MATCH(Tabelle35678[[#This Row],[Equipment]],Tabelle1[Item],0),3)</f>
        <v>10</v>
      </c>
      <c r="F68" s="22"/>
      <c r="G68" s="22">
        <f t="shared" si="3"/>
        <v>0</v>
      </c>
      <c r="H68" s="28" t="str">
        <f>+INDEX(Tabelle1[[Type]:[Basic equipment]],MATCH(Tabelle35678[[#This Row],[Equipment]],Tabelle1[Item],0),6)</f>
        <v>-</v>
      </c>
    </row>
    <row r="69" spans="1:8" s="12" customFormat="1" ht="12.75" customHeight="1">
      <c r="A69" s="23" t="s">
        <v>337</v>
      </c>
      <c r="B69" s="24" t="s">
        <v>165</v>
      </c>
      <c r="C69" s="24" t="str">
        <f>+INDEX(Tabelle1[[Type]:[Caps]],MATCH(Tabelle35678[[#This Row],[Equipment]],Tabelle1[Item],0),1)</f>
        <v>Perk</v>
      </c>
      <c r="D69" s="50" t="s">
        <v>368</v>
      </c>
      <c r="E69" s="21">
        <f>+INDEX(Tabelle1[[Type]:[Caps]],MATCH(Tabelle35678[[#This Row],[Equipment]],Tabelle1[Item],0),3)</f>
        <v>10</v>
      </c>
      <c r="F69" s="22"/>
      <c r="G69" s="22">
        <f t="shared" si="3"/>
        <v>0</v>
      </c>
      <c r="H69" s="28" t="str">
        <f>+INDEX(Tabelle1[[Type]:[Basic equipment]],MATCH(Tabelle35678[[#This Row],[Equipment]],Tabelle1[Item],0),6)</f>
        <v>-</v>
      </c>
    </row>
    <row r="70" spans="1:8" s="12" customFormat="1" ht="12.75" customHeight="1">
      <c r="A70" s="23" t="s">
        <v>337</v>
      </c>
      <c r="B70" s="24" t="s">
        <v>165</v>
      </c>
      <c r="C70" s="24" t="str">
        <f>+INDEX(Tabelle1[[Type]:[Caps]],MATCH(Tabelle35678[[#This Row],[Equipment]],Tabelle1[Item],0),1)</f>
        <v>Perk</v>
      </c>
      <c r="D70" s="50" t="s">
        <v>171</v>
      </c>
      <c r="E70" s="21">
        <f>+INDEX(Tabelle1[[Type]:[Caps]],MATCH(Tabelle35678[[#This Row],[Equipment]],Tabelle1[Item],0),3)</f>
        <v>10</v>
      </c>
      <c r="F70" s="22"/>
      <c r="G70" s="22">
        <f t="shared" si="3"/>
        <v>0</v>
      </c>
      <c r="H70" s="28" t="str">
        <f>+INDEX(Tabelle1[[Type]:[Basic equipment]],MATCH(Tabelle35678[[#This Row],[Equipment]],Tabelle1[Item],0),6)</f>
        <v>-</v>
      </c>
    </row>
    <row r="71" spans="1:8" s="12" customFormat="1" ht="12.75" customHeight="1">
      <c r="A71" s="23" t="s">
        <v>337</v>
      </c>
      <c r="B71" s="24" t="s">
        <v>165</v>
      </c>
      <c r="C71" s="24" t="str">
        <f>+INDEX(Tabelle1[[Type]:[Caps]],MATCH(Tabelle35678[[#This Row],[Equipment]],Tabelle1[Item],0),1)</f>
        <v>Perk</v>
      </c>
      <c r="D71" s="50" t="s">
        <v>183</v>
      </c>
      <c r="E71" s="21">
        <f>+INDEX(Tabelle1[[Type]:[Caps]],MATCH(Tabelle35678[[#This Row],[Equipment]],Tabelle1[Item],0),3)</f>
        <v>10</v>
      </c>
      <c r="F71" s="22"/>
      <c r="G71" s="22">
        <f t="shared" si="3"/>
        <v>0</v>
      </c>
      <c r="H71" s="28" t="str">
        <f>+INDEX(Tabelle1[[Type]:[Basic equipment]],MATCH(Tabelle35678[[#This Row],[Equipment]],Tabelle1[Item],0),6)</f>
        <v>-</v>
      </c>
    </row>
    <row r="72" spans="1:8" s="12" customFormat="1" ht="12.75" customHeight="1">
      <c r="A72" s="23" t="s">
        <v>337</v>
      </c>
      <c r="B72" s="24" t="s">
        <v>165</v>
      </c>
      <c r="C72" s="24" t="str">
        <f>+INDEX(Tabelle1[[Type]:[Caps]],MATCH(Tabelle35678[[#This Row],[Equipment]],Tabelle1[Item],0),1)</f>
        <v>Perk</v>
      </c>
      <c r="D72" s="50" t="s">
        <v>194</v>
      </c>
      <c r="E72" s="21">
        <f>+INDEX(Tabelle1[[Type]:[Caps]],MATCH(Tabelle35678[[#This Row],[Equipment]],Tabelle1[Item],0),3)</f>
        <v>10</v>
      </c>
      <c r="F72" s="22"/>
      <c r="G72" s="22">
        <f t="shared" si="3"/>
        <v>0</v>
      </c>
      <c r="H72" s="28" t="str">
        <f>+INDEX(Tabelle1[[Type]:[Basic equipment]],MATCH(Tabelle35678[[#This Row],[Equipment]],Tabelle1[Item],0),6)</f>
        <v>-</v>
      </c>
    </row>
    <row r="73" spans="1:8" s="12" customFormat="1" ht="12.75" customHeight="1">
      <c r="A73" s="23" t="s">
        <v>337</v>
      </c>
      <c r="B73" s="24" t="s">
        <v>165</v>
      </c>
      <c r="C73" s="24" t="str">
        <f>+INDEX(Tabelle1[[Type]:[Caps]],MATCH(Tabelle35678[[#This Row],[Equipment]],Tabelle1[Item],0),1)</f>
        <v>Perk</v>
      </c>
      <c r="D73" s="50" t="s">
        <v>364</v>
      </c>
      <c r="E73" s="21">
        <f>+INDEX(Tabelle1[[Type]:[Caps]],MATCH(Tabelle35678[[#This Row],[Equipment]],Tabelle1[Item],0),3)</f>
        <v>8</v>
      </c>
      <c r="F73" s="22"/>
      <c r="G73" s="22">
        <f t="shared" si="3"/>
        <v>0</v>
      </c>
      <c r="H73" s="28" t="str">
        <f>+INDEX(Tabelle1[[Type]:[Basic equipment]],MATCH(Tabelle35678[[#This Row],[Equipment]],Tabelle1[Item],0),6)</f>
        <v>-</v>
      </c>
    </row>
    <row r="74" spans="1:8" s="12" customFormat="1" ht="12.75" customHeight="1">
      <c r="A74" s="23" t="s">
        <v>337</v>
      </c>
      <c r="B74" s="24" t="s">
        <v>165</v>
      </c>
      <c r="C74" s="24" t="str">
        <f>+INDEX(Tabelle1[[Type]:[Caps]],MATCH(Tabelle35678[[#This Row],[Equipment]],Tabelle1[Item],0),1)</f>
        <v>Perk</v>
      </c>
      <c r="D74" s="50" t="s">
        <v>217</v>
      </c>
      <c r="E74" s="21">
        <f>+INDEX(Tabelle1[[Type]:[Caps]],MATCH(Tabelle35678[[#This Row],[Equipment]],Tabelle1[Item],0),3)</f>
        <v>7</v>
      </c>
      <c r="F74" s="22"/>
      <c r="G74" s="22">
        <f t="shared" si="3"/>
        <v>0</v>
      </c>
      <c r="H74" s="28" t="str">
        <f>+INDEX(Tabelle1[[Type]:[Basic equipment]],MATCH(Tabelle35678[[#This Row],[Equipment]],Tabelle1[Item],0),6)</f>
        <v>-</v>
      </c>
    </row>
    <row r="75" spans="1:8" s="12" customFormat="1" ht="12.75" customHeight="1">
      <c r="A75" s="23" t="s">
        <v>337</v>
      </c>
      <c r="B75" s="24" t="s">
        <v>165</v>
      </c>
      <c r="C75" s="24" t="str">
        <f>+INDEX(Tabelle1[[Type]:[Caps]],MATCH(Tabelle35678[[#This Row],[Equipment]],Tabelle1[Item],0),1)</f>
        <v>Perk</v>
      </c>
      <c r="D75" s="50" t="s">
        <v>184</v>
      </c>
      <c r="E75" s="21">
        <f>+INDEX(Tabelle1[[Type]:[Caps]],MATCH(Tabelle35678[[#This Row],[Equipment]],Tabelle1[Item],0),3)</f>
        <v>7</v>
      </c>
      <c r="F75" s="22"/>
      <c r="G75" s="22">
        <f t="shared" si="3"/>
        <v>0</v>
      </c>
      <c r="H75" s="28" t="str">
        <f>+INDEX(Tabelle1[[Type]:[Basic equipment]],MATCH(Tabelle35678[[#This Row],[Equipment]],Tabelle1[Item],0),6)</f>
        <v>-</v>
      </c>
    </row>
    <row r="76" spans="1:8" s="12" customFormat="1" ht="12.75" customHeight="1">
      <c r="A76" s="23" t="s">
        <v>337</v>
      </c>
      <c r="B76" s="24" t="s">
        <v>165</v>
      </c>
      <c r="C76" s="24" t="str">
        <f>+INDEX(Tabelle1[[Type]:[Caps]],MATCH(Tabelle35678[[#This Row],[Equipment]],Tabelle1[Item],0),1)</f>
        <v>Perk</v>
      </c>
      <c r="D76" s="50" t="s">
        <v>228</v>
      </c>
      <c r="E76" s="21">
        <f>+INDEX(Tabelle1[[Type]:[Caps]],MATCH(Tabelle35678[[#This Row],[Equipment]],Tabelle1[Item],0),3)</f>
        <v>7</v>
      </c>
      <c r="F76" s="22"/>
      <c r="G76" s="22">
        <f t="shared" si="3"/>
        <v>0</v>
      </c>
      <c r="H76" s="28" t="str">
        <f>+INDEX(Tabelle1[[Type]:[Basic equipment]],MATCH(Tabelle35678[[#This Row],[Equipment]],Tabelle1[Item],0),6)</f>
        <v>-</v>
      </c>
    </row>
    <row r="77" spans="1:8" s="12" customFormat="1" ht="12.75" customHeight="1">
      <c r="A77" s="23" t="s">
        <v>337</v>
      </c>
      <c r="B77" s="24" t="s">
        <v>165</v>
      </c>
      <c r="C77" s="24" t="str">
        <f>+INDEX(Tabelle1[[Type]:[Caps]],MATCH(Tabelle35678[[#This Row],[Equipment]],Tabelle1[Item],0),1)</f>
        <v>Perk</v>
      </c>
      <c r="D77" s="50" t="s">
        <v>289</v>
      </c>
      <c r="E77" s="21">
        <f>+INDEX(Tabelle1[[Type]:[Caps]],MATCH(Tabelle35678[[#This Row],[Equipment]],Tabelle1[Item],0),3)</f>
        <v>7</v>
      </c>
      <c r="F77" s="22"/>
      <c r="G77" s="22">
        <f t="shared" si="3"/>
        <v>0</v>
      </c>
      <c r="H77" s="28" t="str">
        <f>+INDEX(Tabelle1[[Type]:[Basic equipment]],MATCH(Tabelle35678[[#This Row],[Equipment]],Tabelle1[Item],0),6)</f>
        <v>-</v>
      </c>
    </row>
    <row r="78" spans="1:8" s="12" customFormat="1" ht="12.75" customHeight="1">
      <c r="A78" s="23" t="s">
        <v>337</v>
      </c>
      <c r="B78" s="24" t="s">
        <v>165</v>
      </c>
      <c r="C78" s="24" t="str">
        <f>+INDEX(Tabelle1[[Type]:[Caps]],MATCH(Tabelle35678[[#This Row],[Equipment]],Tabelle1[Item],0),1)</f>
        <v>Perk</v>
      </c>
      <c r="D78" s="50" t="s">
        <v>367</v>
      </c>
      <c r="E78" s="21">
        <f>+INDEX(Tabelle1[[Type]:[Caps]],MATCH(Tabelle35678[[#This Row],[Equipment]],Tabelle1[Item],0),3)</f>
        <v>7</v>
      </c>
      <c r="F78" s="22"/>
      <c r="G78" s="22">
        <f t="shared" si="3"/>
        <v>0</v>
      </c>
      <c r="H78" s="28" t="str">
        <f>+INDEX(Tabelle1[[Type]:[Basic equipment]],MATCH(Tabelle35678[[#This Row],[Equipment]],Tabelle1[Item],0),6)</f>
        <v>-</v>
      </c>
    </row>
    <row r="79" spans="1:8" s="12" customFormat="1" ht="12.75" customHeight="1">
      <c r="A79" s="23" t="s">
        <v>337</v>
      </c>
      <c r="B79" s="24" t="s">
        <v>165</v>
      </c>
      <c r="C79" s="24" t="str">
        <f>+INDEX(Tabelle1[[Type]:[Caps]],MATCH(Tabelle35678[[#This Row],[Equipment]],Tabelle1[Item],0),1)</f>
        <v>Perk</v>
      </c>
      <c r="D79" s="50" t="s">
        <v>199</v>
      </c>
      <c r="E79" s="21">
        <f>+INDEX(Tabelle1[[Type]:[Caps]],MATCH(Tabelle35678[[#This Row],[Equipment]],Tabelle1[Item],0),3)</f>
        <v>7</v>
      </c>
      <c r="F79" s="22"/>
      <c r="G79" s="22">
        <f t="shared" si="3"/>
        <v>0</v>
      </c>
      <c r="H79" s="28" t="str">
        <f>+INDEX(Tabelle1[[Type]:[Basic equipment]],MATCH(Tabelle35678[[#This Row],[Equipment]],Tabelle1[Item],0),6)</f>
        <v>-</v>
      </c>
    </row>
    <row r="80" spans="1:8" s="12" customFormat="1" ht="12.75" customHeight="1">
      <c r="A80" s="23" t="s">
        <v>337</v>
      </c>
      <c r="B80" s="24" t="s">
        <v>165</v>
      </c>
      <c r="C80" s="24" t="str">
        <f>+INDEX(Tabelle1[[Type]:[Caps]],MATCH(Tabelle35678[[#This Row],[Equipment]],Tabelle1[Item],0),1)</f>
        <v>Perk</v>
      </c>
      <c r="D80" s="50" t="s">
        <v>195</v>
      </c>
      <c r="E80" s="21">
        <f>+INDEX(Tabelle1[[Type]:[Caps]],MATCH(Tabelle35678[[#This Row],[Equipment]],Tabelle1[Item],0),3)</f>
        <v>7</v>
      </c>
      <c r="F80" s="22"/>
      <c r="G80" s="22">
        <f t="shared" si="3"/>
        <v>0</v>
      </c>
      <c r="H80" s="28" t="str">
        <f>+INDEX(Tabelle1[[Type]:[Basic equipment]],MATCH(Tabelle35678[[#This Row],[Equipment]],Tabelle1[Item],0),6)</f>
        <v>-</v>
      </c>
    </row>
    <row r="81" spans="1:8" s="12" customFormat="1" ht="12.75" customHeight="1">
      <c r="A81" s="23" t="s">
        <v>337</v>
      </c>
      <c r="B81" s="24" t="s">
        <v>165</v>
      </c>
      <c r="C81" s="24" t="str">
        <f>+INDEX(Tabelle1[[Type]:[Caps]],MATCH(Tabelle35678[[#This Row],[Equipment]],Tabelle1[Item],0),1)</f>
        <v>Perk</v>
      </c>
      <c r="D81" s="50" t="s">
        <v>291</v>
      </c>
      <c r="E81" s="21">
        <f>+INDEX(Tabelle1[[Type]:[Caps]],MATCH(Tabelle35678[[#This Row],[Equipment]],Tabelle1[Item],0),3)</f>
        <v>7</v>
      </c>
      <c r="F81" s="22"/>
      <c r="G81" s="22">
        <f t="shared" si="3"/>
        <v>0</v>
      </c>
      <c r="H81" s="28" t="str">
        <f>+INDEX(Tabelle1[[Type]:[Basic equipment]],MATCH(Tabelle35678[[#This Row],[Equipment]],Tabelle1[Item],0),6)</f>
        <v>-</v>
      </c>
    </row>
    <row r="82" spans="1:8" s="12" customFormat="1" ht="12.75" customHeight="1">
      <c r="A82" s="23" t="s">
        <v>337</v>
      </c>
      <c r="B82" s="24" t="s">
        <v>165</v>
      </c>
      <c r="C82" s="24" t="str">
        <f>+INDEX(Tabelle1[[Type]:[Caps]],MATCH(Tabelle35678[[#This Row],[Equipment]],Tabelle1[Item],0),1)</f>
        <v>Perk</v>
      </c>
      <c r="D82" s="50" t="s">
        <v>366</v>
      </c>
      <c r="E82" s="21">
        <f>+INDEX(Tabelle1[[Type]:[Caps]],MATCH(Tabelle35678[[#This Row],[Equipment]],Tabelle1[Item],0),3)</f>
        <v>5</v>
      </c>
      <c r="F82" s="22"/>
      <c r="G82" s="22">
        <f t="shared" si="3"/>
        <v>0</v>
      </c>
      <c r="H82" s="28" t="str">
        <f>+INDEX(Tabelle1[[Type]:[Basic equipment]],MATCH(Tabelle35678[[#This Row],[Equipment]],Tabelle1[Item],0),6)</f>
        <v>-</v>
      </c>
    </row>
    <row r="83" spans="1:8" s="12" customFormat="1" ht="12.75" customHeight="1">
      <c r="A83" s="23" t="s">
        <v>337</v>
      </c>
      <c r="B83" s="24" t="s">
        <v>165</v>
      </c>
      <c r="C83" s="24" t="str">
        <f>+INDEX(Tabelle1[[Type]:[Caps]],MATCH(Tabelle35678[[#This Row],[Equipment]],Tabelle1[Item],0),1)</f>
        <v>Perk</v>
      </c>
      <c r="D83" s="50" t="s">
        <v>292</v>
      </c>
      <c r="E83" s="21">
        <f>+INDEX(Tabelle1[[Type]:[Caps]],MATCH(Tabelle35678[[#This Row],[Equipment]],Tabelle1[Item],0),3)</f>
        <v>5</v>
      </c>
      <c r="F83" s="22"/>
      <c r="G83" s="22">
        <f t="shared" si="3"/>
        <v>0</v>
      </c>
      <c r="H83" s="28" t="str">
        <f>+INDEX(Tabelle1[[Type]:[Basic equipment]],MATCH(Tabelle35678[[#This Row],[Equipment]],Tabelle1[Item],0),6)</f>
        <v>-</v>
      </c>
    </row>
    <row r="84" spans="1:8" s="12" customFormat="1" ht="12.75" customHeight="1">
      <c r="A84" s="23" t="s">
        <v>337</v>
      </c>
      <c r="B84" s="24" t="s">
        <v>165</v>
      </c>
      <c r="C84" s="24" t="str">
        <f>+INDEX(Tabelle1[[Type]:[Caps]],MATCH(Tabelle35678[[#This Row],[Equipment]],Tabelle1[Item],0),1)</f>
        <v>Perk</v>
      </c>
      <c r="D84" s="50" t="s">
        <v>362</v>
      </c>
      <c r="E84" s="21">
        <f>+INDEX(Tabelle1[[Type]:[Caps]],MATCH(Tabelle35678[[#This Row],[Equipment]],Tabelle1[Item],0),3)</f>
        <v>3</v>
      </c>
      <c r="F84" s="22"/>
      <c r="G84" s="22">
        <f t="shared" si="3"/>
        <v>0</v>
      </c>
      <c r="H84" s="28" t="str">
        <f>+INDEX(Tabelle1[[Type]:[Basic equipment]],MATCH(Tabelle35678[[#This Row],[Equipment]],Tabelle1[Item],0),6)</f>
        <v>-</v>
      </c>
    </row>
    <row r="85" spans="1:8" s="12" customFormat="1">
      <c r="A85" s="81"/>
      <c r="B85" s="81"/>
      <c r="C85" s="81"/>
      <c r="D85" s="81"/>
      <c r="E85" s="82"/>
      <c r="F85" s="82"/>
      <c r="G85" s="82"/>
      <c r="H85" s="81"/>
    </row>
    <row r="86" spans="1:8" s="12" customFormat="1">
      <c r="A86" s="81"/>
      <c r="B86" s="81"/>
      <c r="C86" s="81"/>
      <c r="D86" s="81"/>
      <c r="E86" s="82"/>
      <c r="F86" s="82"/>
      <c r="G86" s="82"/>
      <c r="H86" s="81"/>
    </row>
    <row r="87" spans="1:8" s="12" customFormat="1">
      <c r="A87" s="81"/>
      <c r="B87" s="81"/>
      <c r="C87" s="81"/>
      <c r="D87" s="81"/>
      <c r="E87" s="82"/>
      <c r="F87" s="82"/>
      <c r="G87" s="82"/>
      <c r="H87" s="81"/>
    </row>
    <row r="88" spans="1:8" s="12" customFormat="1">
      <c r="A88" s="1"/>
      <c r="B88" s="1"/>
      <c r="C88" s="1"/>
      <c r="D88" s="1"/>
      <c r="E88" s="4"/>
      <c r="F88" s="4"/>
      <c r="G88" s="4"/>
      <c r="H88" s="1"/>
    </row>
    <row r="89" spans="1:8" s="12" customFormat="1">
      <c r="A89" s="1"/>
      <c r="B89" s="1"/>
      <c r="C89" s="1"/>
      <c r="D89" s="1"/>
      <c r="E89" s="4"/>
      <c r="F89" s="4"/>
      <c r="G89" s="4"/>
      <c r="H89" s="1"/>
    </row>
    <row r="90" spans="1:8" s="12" customFormat="1">
      <c r="A90" s="1"/>
      <c r="B90" s="1"/>
      <c r="C90" s="1"/>
      <c r="D90" s="1"/>
      <c r="E90" s="4"/>
      <c r="F90" s="4"/>
      <c r="G90" s="4"/>
      <c r="H90" s="1"/>
    </row>
    <row r="91" spans="1:8" s="12" customFormat="1">
      <c r="A91" s="1"/>
      <c r="B91" s="1"/>
      <c r="C91" s="1"/>
      <c r="D91" s="1"/>
      <c r="E91" s="4"/>
      <c r="F91" s="4"/>
      <c r="G91" s="4"/>
      <c r="H91" s="1"/>
    </row>
    <row r="92" spans="1:8" s="12" customFormat="1">
      <c r="A92" s="1"/>
      <c r="B92" s="1"/>
      <c r="C92" s="1"/>
      <c r="D92" s="1"/>
      <c r="E92" s="4"/>
      <c r="F92" s="4"/>
      <c r="G92" s="4"/>
      <c r="H92" s="1"/>
    </row>
    <row r="93" spans="1:8" s="12" customFormat="1">
      <c r="A93" s="1"/>
      <c r="B93" s="1"/>
      <c r="C93" s="1"/>
      <c r="D93" s="1"/>
      <c r="E93" s="4"/>
      <c r="F93" s="4"/>
      <c r="G93" s="4"/>
      <c r="H93" s="1"/>
    </row>
    <row r="94" spans="1:8" s="12" customFormat="1">
      <c r="A94" s="1"/>
      <c r="B94" s="1"/>
      <c r="C94" s="1"/>
      <c r="D94" s="1"/>
      <c r="E94" s="4"/>
      <c r="F94" s="4"/>
      <c r="G94" s="4"/>
      <c r="H94" s="1"/>
    </row>
    <row r="95" spans="1:8" s="25" customFormat="1">
      <c r="A95" s="1"/>
      <c r="B95" s="1"/>
      <c r="C95" s="1"/>
      <c r="D95" s="1"/>
      <c r="E95" s="4"/>
      <c r="F95" s="4"/>
      <c r="G95" s="4"/>
      <c r="H95" s="1"/>
    </row>
    <row r="96" spans="1:8" s="12" customFormat="1">
      <c r="A96" s="1"/>
      <c r="B96" s="1"/>
      <c r="C96" s="1"/>
      <c r="D96" s="1"/>
      <c r="E96" s="4"/>
      <c r="F96" s="4"/>
      <c r="G96" s="4"/>
      <c r="H96" s="1"/>
    </row>
    <row r="97" spans="1:8" s="12" customFormat="1">
      <c r="A97" s="1"/>
      <c r="B97" s="1"/>
      <c r="C97" s="1"/>
      <c r="D97" s="1"/>
      <c r="E97" s="4"/>
      <c r="F97" s="4"/>
      <c r="G97" s="4"/>
      <c r="H97" s="1"/>
    </row>
    <row r="98" spans="1:8" s="25" customFormat="1">
      <c r="A98" s="1"/>
      <c r="B98" s="1"/>
      <c r="C98" s="1"/>
      <c r="D98" s="1"/>
      <c r="E98" s="4"/>
      <c r="F98" s="4"/>
      <c r="G98" s="4"/>
      <c r="H98" s="1"/>
    </row>
    <row r="99" spans="1:8" s="12" customFormat="1">
      <c r="A99" s="1"/>
      <c r="B99" s="1"/>
      <c r="C99" s="1"/>
      <c r="D99" s="1"/>
      <c r="E99" s="4"/>
      <c r="F99" s="4"/>
      <c r="G99" s="4"/>
      <c r="H99" s="1"/>
    </row>
    <row r="100" spans="1:8" s="12" customFormat="1">
      <c r="A100" s="1"/>
      <c r="B100" s="1"/>
      <c r="C100" s="1"/>
      <c r="D100" s="1"/>
      <c r="E100" s="4"/>
      <c r="F100" s="4"/>
      <c r="G100" s="4"/>
      <c r="H100" s="1"/>
    </row>
    <row r="101" spans="1:8" s="12" customFormat="1">
      <c r="A101" s="1"/>
      <c r="B101" s="1"/>
      <c r="C101" s="1"/>
      <c r="D101" s="1"/>
      <c r="E101" s="4"/>
      <c r="F101" s="4"/>
      <c r="G101" s="4"/>
      <c r="H101" s="1"/>
    </row>
    <row r="102" spans="1:8" s="12" customFormat="1">
      <c r="A102" s="1"/>
      <c r="B102" s="1"/>
      <c r="C102" s="1"/>
      <c r="D102" s="1"/>
      <c r="E102" s="4"/>
      <c r="F102" s="4"/>
      <c r="G102" s="4"/>
      <c r="H102" s="1"/>
    </row>
    <row r="103" spans="1:8" s="12" customFormat="1">
      <c r="A103" s="1"/>
      <c r="B103" s="1"/>
      <c r="C103" s="1"/>
      <c r="D103" s="1"/>
      <c r="E103" s="4"/>
      <c r="F103" s="4"/>
      <c r="G103" s="4"/>
      <c r="H103" s="1"/>
    </row>
    <row r="104" spans="1:8" s="12" customFormat="1">
      <c r="A104" s="1"/>
      <c r="B104" s="1"/>
      <c r="C104" s="1"/>
      <c r="D104" s="1"/>
      <c r="E104" s="4"/>
      <c r="F104" s="4"/>
      <c r="G104" s="4"/>
      <c r="H104" s="1"/>
    </row>
    <row r="105" spans="1:8" s="12" customFormat="1">
      <c r="A105" s="1"/>
      <c r="B105" s="1"/>
      <c r="C105" s="1"/>
      <c r="D105" s="1"/>
      <c r="E105" s="4"/>
      <c r="F105" s="4"/>
      <c r="G105" s="4"/>
      <c r="H105" s="1"/>
    </row>
    <row r="106" spans="1:8" s="12" customFormat="1">
      <c r="A106" s="1"/>
      <c r="B106" s="1"/>
      <c r="C106" s="1"/>
      <c r="D106" s="1"/>
      <c r="E106" s="4"/>
      <c r="F106" s="4"/>
      <c r="G106" s="4"/>
      <c r="H106" s="1"/>
    </row>
    <row r="107" spans="1:8" s="12" customFormat="1">
      <c r="A107" s="1"/>
      <c r="B107" s="1"/>
      <c r="C107" s="1"/>
      <c r="D107" s="1"/>
      <c r="E107" s="4"/>
      <c r="F107" s="4"/>
      <c r="G107" s="4"/>
      <c r="H107" s="1"/>
    </row>
    <row r="108" spans="1:8" s="12" customFormat="1">
      <c r="A108" s="1"/>
      <c r="B108" s="1"/>
      <c r="C108" s="1"/>
      <c r="D108" s="1"/>
      <c r="E108" s="4"/>
      <c r="F108" s="4"/>
      <c r="G108" s="4"/>
      <c r="H108" s="1"/>
    </row>
    <row r="109" spans="1:8" s="12" customFormat="1">
      <c r="A109" s="1"/>
      <c r="B109" s="1"/>
      <c r="C109" s="1"/>
      <c r="D109" s="1"/>
      <c r="E109" s="4"/>
      <c r="F109" s="4"/>
      <c r="G109" s="4"/>
      <c r="H109" s="1"/>
    </row>
    <row r="110" spans="1:8" s="12" customFormat="1">
      <c r="A110" s="1"/>
      <c r="B110" s="1"/>
      <c r="C110" s="1"/>
      <c r="D110" s="1"/>
      <c r="E110" s="4"/>
      <c r="F110" s="4"/>
      <c r="G110" s="4"/>
      <c r="H110" s="1"/>
    </row>
    <row r="111" spans="1:8" s="12" customFormat="1">
      <c r="A111" s="1"/>
      <c r="B111" s="1"/>
      <c r="C111" s="1"/>
      <c r="D111" s="1"/>
      <c r="E111" s="4"/>
      <c r="F111" s="4"/>
      <c r="G111" s="4"/>
      <c r="H111" s="1"/>
    </row>
    <row r="112" spans="1:8" s="12" customFormat="1">
      <c r="A112" s="1"/>
      <c r="B112" s="1"/>
      <c r="C112" s="1"/>
      <c r="D112" s="1"/>
      <c r="E112" s="4"/>
      <c r="F112" s="4"/>
      <c r="G112" s="4"/>
      <c r="H112" s="1"/>
    </row>
    <row r="113" spans="1:8" s="12" customFormat="1">
      <c r="A113" s="1"/>
      <c r="B113" s="1"/>
      <c r="C113" s="1"/>
      <c r="D113" s="1"/>
      <c r="E113" s="4"/>
      <c r="F113" s="4"/>
      <c r="G113" s="4"/>
      <c r="H113" s="1"/>
    </row>
    <row r="114" spans="1:8" s="12" customFormat="1">
      <c r="A114" s="1"/>
      <c r="B114" s="1"/>
      <c r="C114" s="1"/>
      <c r="D114" s="1"/>
      <c r="E114" s="4"/>
      <c r="F114" s="4"/>
      <c r="G114" s="4"/>
      <c r="H114" s="1"/>
    </row>
    <row r="115" spans="1:8" s="25" customFormat="1">
      <c r="A115" s="1"/>
      <c r="B115" s="1"/>
      <c r="C115" s="1"/>
      <c r="D115" s="1"/>
      <c r="E115" s="4"/>
      <c r="F115" s="4"/>
      <c r="G115" s="4"/>
      <c r="H115" s="1"/>
    </row>
    <row r="116" spans="1:8" s="12" customFormat="1">
      <c r="A116" s="1"/>
      <c r="B116" s="1"/>
      <c r="C116" s="1"/>
      <c r="D116" s="1"/>
      <c r="E116" s="4"/>
      <c r="F116" s="4"/>
      <c r="G116" s="4"/>
      <c r="H116" s="1"/>
    </row>
    <row r="117" spans="1:8" s="12" customFormat="1">
      <c r="A117" s="1"/>
      <c r="B117" s="1"/>
      <c r="C117" s="1"/>
      <c r="D117" s="1"/>
      <c r="E117" s="4"/>
      <c r="F117" s="4"/>
      <c r="G117" s="4"/>
      <c r="H117" s="1"/>
    </row>
    <row r="118" spans="1:8" s="12" customFormat="1">
      <c r="A118" s="1"/>
      <c r="B118" s="1"/>
      <c r="C118" s="1"/>
      <c r="D118" s="1"/>
      <c r="E118" s="4"/>
      <c r="F118" s="4"/>
      <c r="G118" s="4"/>
      <c r="H118" s="1"/>
    </row>
    <row r="119" spans="1:8" s="12" customFormat="1">
      <c r="A119" s="1"/>
      <c r="B119" s="1"/>
      <c r="C119" s="1"/>
      <c r="D119" s="1"/>
      <c r="E119" s="4"/>
      <c r="F119" s="4"/>
      <c r="G119" s="4"/>
      <c r="H119" s="1"/>
    </row>
    <row r="120" spans="1:8" s="12" customFormat="1">
      <c r="A120" s="1"/>
      <c r="B120" s="1"/>
      <c r="C120" s="1"/>
      <c r="D120" s="1"/>
      <c r="E120" s="4"/>
      <c r="F120" s="4"/>
      <c r="G120" s="4"/>
      <c r="H120" s="1"/>
    </row>
    <row r="121" spans="1:8" s="12" customFormat="1">
      <c r="A121" s="1"/>
      <c r="B121" s="1"/>
      <c r="C121" s="1"/>
      <c r="D121" s="1"/>
      <c r="E121" s="4"/>
      <c r="F121" s="4"/>
      <c r="G121" s="4"/>
      <c r="H121" s="1"/>
    </row>
    <row r="122" spans="1:8" s="25" customFormat="1">
      <c r="A122" s="1"/>
      <c r="B122" s="1"/>
      <c r="C122" s="1"/>
      <c r="D122" s="1"/>
      <c r="E122" s="4"/>
      <c r="F122" s="4"/>
      <c r="G122" s="4"/>
      <c r="H122" s="1"/>
    </row>
    <row r="123" spans="1:8" s="12" customFormat="1">
      <c r="A123" s="1"/>
      <c r="B123" s="1"/>
      <c r="C123" s="1"/>
      <c r="D123" s="1"/>
      <c r="E123" s="4"/>
      <c r="F123" s="4"/>
      <c r="G123" s="4"/>
      <c r="H123" s="1"/>
    </row>
    <row r="124" spans="1:8" s="12" customFormat="1">
      <c r="A124" s="1"/>
      <c r="B124" s="1"/>
      <c r="C124" s="1"/>
      <c r="D124" s="1"/>
      <c r="E124" s="4"/>
      <c r="F124" s="4"/>
      <c r="G124" s="4"/>
      <c r="H124" s="1"/>
    </row>
    <row r="125" spans="1:8" s="12" customFormat="1">
      <c r="A125" s="1"/>
      <c r="B125" s="1"/>
      <c r="C125" s="1"/>
      <c r="D125" s="1"/>
      <c r="E125" s="4"/>
      <c r="F125" s="4"/>
      <c r="G125" s="4"/>
      <c r="H125" s="1"/>
    </row>
    <row r="126" spans="1:8" s="25" customFormat="1">
      <c r="A126" s="1"/>
      <c r="B126" s="1"/>
      <c r="C126" s="1"/>
      <c r="D126" s="1"/>
      <c r="E126" s="4"/>
      <c r="F126" s="4"/>
      <c r="G126" s="4"/>
      <c r="H126" s="1"/>
    </row>
    <row r="127" spans="1:8" s="25" customFormat="1">
      <c r="A127" s="1"/>
      <c r="B127" s="1"/>
      <c r="C127" s="1"/>
      <c r="D127" s="1"/>
      <c r="E127" s="4"/>
      <c r="F127" s="4"/>
      <c r="G127" s="4"/>
      <c r="H127" s="1"/>
    </row>
    <row r="128" spans="1:8" s="25" customFormat="1">
      <c r="A128" s="1"/>
      <c r="B128" s="1"/>
      <c r="C128" s="1"/>
      <c r="D128" s="1"/>
      <c r="E128" s="4"/>
      <c r="F128" s="4"/>
      <c r="G128" s="4"/>
      <c r="H128" s="1"/>
    </row>
    <row r="129" spans="1:8" s="25" customFormat="1">
      <c r="A129" s="1"/>
      <c r="B129" s="1"/>
      <c r="C129" s="1"/>
      <c r="D129" s="1"/>
      <c r="E129" s="4"/>
      <c r="F129" s="4"/>
      <c r="G129" s="4"/>
      <c r="H129" s="1"/>
    </row>
    <row r="130" spans="1:8" s="25" customFormat="1">
      <c r="A130" s="1"/>
      <c r="B130" s="1"/>
      <c r="C130" s="1"/>
      <c r="D130" s="1"/>
      <c r="E130" s="4"/>
      <c r="F130" s="4"/>
      <c r="G130" s="4"/>
      <c r="H130" s="1"/>
    </row>
    <row r="131" spans="1:8" s="25" customFormat="1">
      <c r="A131" s="1"/>
      <c r="B131" s="1"/>
      <c r="C131" s="1"/>
      <c r="D131" s="1"/>
      <c r="E131" s="4"/>
      <c r="F131" s="4"/>
      <c r="G131" s="4"/>
      <c r="H131" s="1"/>
    </row>
    <row r="132" spans="1:8" s="25" customFormat="1">
      <c r="A132" s="1"/>
      <c r="B132" s="1"/>
      <c r="C132" s="1"/>
      <c r="D132" s="1"/>
      <c r="E132" s="4"/>
      <c r="F132" s="4"/>
      <c r="G132" s="4"/>
      <c r="H132" s="1"/>
    </row>
    <row r="133" spans="1:8" s="25" customFormat="1">
      <c r="A133" s="1"/>
      <c r="B133" s="1"/>
      <c r="C133" s="1"/>
      <c r="D133" s="1"/>
      <c r="E133" s="4"/>
      <c r="F133" s="4"/>
      <c r="G133" s="4"/>
      <c r="H133" s="1"/>
    </row>
    <row r="134" spans="1:8" s="25" customFormat="1">
      <c r="A134" s="1"/>
      <c r="B134" s="1"/>
      <c r="C134" s="1"/>
      <c r="D134" s="1"/>
      <c r="E134" s="4"/>
      <c r="F134" s="4"/>
      <c r="G134" s="4"/>
      <c r="H134" s="1"/>
    </row>
    <row r="135" spans="1:8" s="25" customFormat="1">
      <c r="A135" s="1"/>
      <c r="B135" s="1"/>
      <c r="C135" s="1"/>
      <c r="D135" s="1"/>
      <c r="E135" s="4"/>
      <c r="F135" s="4"/>
      <c r="G135" s="4"/>
      <c r="H135" s="1"/>
    </row>
    <row r="136" spans="1:8" s="25" customFormat="1">
      <c r="A136" s="1"/>
      <c r="B136" s="1"/>
      <c r="C136" s="1"/>
      <c r="D136" s="1"/>
      <c r="E136" s="4"/>
      <c r="F136" s="4"/>
      <c r="G136" s="4"/>
      <c r="H136" s="1"/>
    </row>
    <row r="137" spans="1:8" s="25" customFormat="1">
      <c r="A137" s="1"/>
      <c r="B137" s="1"/>
      <c r="C137" s="1"/>
      <c r="D137" s="1"/>
      <c r="E137" s="4"/>
      <c r="F137" s="4"/>
      <c r="G137" s="4"/>
      <c r="H137" s="1"/>
    </row>
    <row r="138" spans="1:8" s="25" customFormat="1">
      <c r="A138" s="1"/>
      <c r="B138" s="1"/>
      <c r="C138" s="1"/>
      <c r="D138" s="1"/>
      <c r="E138" s="4"/>
      <c r="F138" s="4"/>
      <c r="G138" s="4"/>
      <c r="H138" s="1"/>
    </row>
    <row r="139" spans="1:8" s="25" customFormat="1">
      <c r="A139" s="1"/>
      <c r="B139" s="1"/>
      <c r="C139" s="1"/>
      <c r="D139" s="1"/>
      <c r="E139" s="4"/>
      <c r="F139" s="4"/>
      <c r="G139" s="4"/>
      <c r="H139" s="1"/>
    </row>
    <row r="140" spans="1:8" s="25" customFormat="1">
      <c r="A140" s="1"/>
      <c r="B140" s="1"/>
      <c r="C140" s="1"/>
      <c r="D140" s="1"/>
      <c r="E140" s="4"/>
      <c r="F140" s="4"/>
      <c r="G140" s="4"/>
      <c r="H140" s="1"/>
    </row>
    <row r="141" spans="1:8" s="25" customFormat="1">
      <c r="A141" s="1"/>
      <c r="B141" s="1"/>
      <c r="C141" s="1"/>
      <c r="D141" s="1"/>
      <c r="E141" s="4"/>
      <c r="F141" s="4"/>
      <c r="G141" s="4"/>
      <c r="H141" s="1"/>
    </row>
    <row r="142" spans="1:8" s="25" customFormat="1">
      <c r="A142" s="1"/>
      <c r="B142" s="1"/>
      <c r="C142" s="1"/>
      <c r="D142" s="1"/>
      <c r="E142" s="4"/>
      <c r="F142" s="4"/>
      <c r="G142" s="4"/>
      <c r="H142" s="1"/>
    </row>
    <row r="143" spans="1:8" s="25" customFormat="1">
      <c r="A143" s="1"/>
      <c r="B143" s="1"/>
      <c r="C143" s="1"/>
      <c r="D143" s="1"/>
      <c r="E143" s="4"/>
      <c r="F143" s="4"/>
      <c r="G143" s="4"/>
      <c r="H143" s="1"/>
    </row>
    <row r="144" spans="1:8" s="25" customFormat="1">
      <c r="A144" s="1"/>
      <c r="B144" s="1"/>
      <c r="C144" s="1"/>
      <c r="D144" s="1"/>
      <c r="E144" s="4"/>
      <c r="F144" s="4"/>
      <c r="G144" s="4"/>
      <c r="H144" s="1"/>
    </row>
    <row r="145" spans="1:8" s="12" customFormat="1">
      <c r="A145" s="1"/>
      <c r="B145" s="1"/>
      <c r="C145" s="1"/>
      <c r="D145" s="1"/>
      <c r="E145" s="4"/>
      <c r="F145" s="4"/>
      <c r="G145" s="4"/>
      <c r="H145" s="1"/>
    </row>
    <row r="146" spans="1:8" s="12" customFormat="1">
      <c r="A146" s="1"/>
      <c r="B146" s="1"/>
      <c r="C146" s="1"/>
      <c r="D146" s="1"/>
      <c r="E146" s="4"/>
      <c r="F146" s="4"/>
      <c r="G146" s="4"/>
      <c r="H146" s="1"/>
    </row>
    <row r="147" spans="1:8" s="12" customFormat="1">
      <c r="A147" s="1"/>
      <c r="B147" s="1"/>
      <c r="C147" s="1"/>
      <c r="D147" s="1"/>
      <c r="E147" s="4"/>
      <c r="F147" s="4"/>
      <c r="G147" s="4"/>
      <c r="H147" s="1"/>
    </row>
    <row r="148" spans="1:8" s="12" customFormat="1">
      <c r="A148" s="1"/>
      <c r="B148" s="1"/>
      <c r="C148" s="1"/>
      <c r="D148" s="1"/>
      <c r="E148" s="4"/>
      <c r="F148" s="4"/>
      <c r="G148" s="4"/>
      <c r="H148" s="1"/>
    </row>
    <row r="149" spans="1:8" s="12" customFormat="1">
      <c r="A149" s="1"/>
      <c r="B149" s="1"/>
      <c r="C149" s="1"/>
      <c r="D149" s="1"/>
      <c r="E149" s="4"/>
      <c r="F149" s="4"/>
      <c r="G149" s="4"/>
      <c r="H149" s="1"/>
    </row>
    <row r="150" spans="1:8" s="12" customFormat="1">
      <c r="A150" s="1"/>
      <c r="B150" s="1"/>
      <c r="C150" s="1"/>
      <c r="D150" s="1"/>
      <c r="E150" s="4"/>
      <c r="F150" s="4"/>
      <c r="G150" s="4"/>
      <c r="H150" s="1"/>
    </row>
    <row r="151" spans="1:8" s="12" customFormat="1">
      <c r="A151" s="1"/>
      <c r="B151" s="1"/>
      <c r="C151" s="1"/>
      <c r="D151" s="1"/>
      <c r="E151" s="4"/>
      <c r="F151" s="4"/>
      <c r="G151" s="4"/>
      <c r="H151" s="1"/>
    </row>
    <row r="152" spans="1:8" s="12" customFormat="1">
      <c r="A152" s="1"/>
      <c r="B152" s="1"/>
      <c r="C152" s="1"/>
      <c r="D152" s="1"/>
      <c r="E152" s="4"/>
      <c r="F152" s="4"/>
      <c r="G152" s="4"/>
      <c r="H152" s="1"/>
    </row>
    <row r="153" spans="1:8" s="12" customFormat="1">
      <c r="A153" s="1"/>
      <c r="B153" s="1"/>
      <c r="C153" s="1"/>
      <c r="D153" s="1"/>
      <c r="E153" s="4"/>
      <c r="F153" s="4"/>
      <c r="G153" s="4"/>
      <c r="H153" s="1"/>
    </row>
    <row r="154" spans="1:8" s="12" customFormat="1">
      <c r="A154" s="1"/>
      <c r="B154" s="1"/>
      <c r="C154" s="1"/>
      <c r="D154" s="1"/>
      <c r="E154" s="4"/>
      <c r="F154" s="4"/>
      <c r="G154" s="4"/>
      <c r="H154" s="1"/>
    </row>
    <row r="155" spans="1:8" s="12" customFormat="1">
      <c r="A155" s="1"/>
      <c r="B155" s="1"/>
      <c r="C155" s="1"/>
      <c r="D155" s="1"/>
      <c r="E155" s="4"/>
      <c r="F155" s="4"/>
      <c r="G155" s="4"/>
      <c r="H155" s="1"/>
    </row>
    <row r="156" spans="1:8" s="12" customFormat="1">
      <c r="A156" s="1"/>
      <c r="B156" s="1"/>
      <c r="C156" s="1"/>
      <c r="D156" s="1"/>
      <c r="E156" s="4"/>
      <c r="F156" s="4"/>
      <c r="G156" s="4"/>
      <c r="H156" s="1"/>
    </row>
    <row r="157" spans="1:8" s="12" customFormat="1">
      <c r="A157" s="1"/>
      <c r="B157" s="1"/>
      <c r="C157" s="1"/>
      <c r="D157" s="1"/>
      <c r="E157" s="4"/>
      <c r="F157" s="4"/>
      <c r="G157" s="4"/>
      <c r="H157" s="1"/>
    </row>
    <row r="158" spans="1:8" s="12" customFormat="1">
      <c r="A158" s="1"/>
      <c r="B158" s="1"/>
      <c r="C158" s="1"/>
      <c r="D158" s="1"/>
      <c r="E158" s="4"/>
      <c r="F158" s="4"/>
      <c r="G158" s="4"/>
      <c r="H158" s="1"/>
    </row>
    <row r="159" spans="1:8" s="12" customFormat="1">
      <c r="A159" s="1"/>
      <c r="B159" s="1"/>
      <c r="C159" s="1"/>
      <c r="D159" s="1"/>
      <c r="E159" s="4"/>
      <c r="F159" s="4"/>
      <c r="G159" s="4"/>
      <c r="H159" s="1"/>
    </row>
    <row r="160" spans="1:8" s="12" customFormat="1">
      <c r="A160" s="1"/>
      <c r="B160" s="1"/>
      <c r="C160" s="1"/>
      <c r="D160" s="1"/>
      <c r="E160" s="4"/>
      <c r="F160" s="4"/>
      <c r="G160" s="4"/>
      <c r="H160" s="1"/>
    </row>
    <row r="161" spans="1:8" s="12" customFormat="1">
      <c r="A161" s="1"/>
      <c r="B161" s="1"/>
      <c r="C161" s="1"/>
      <c r="D161" s="1"/>
      <c r="E161" s="4"/>
      <c r="F161" s="4"/>
      <c r="G161" s="4"/>
      <c r="H161" s="1"/>
    </row>
    <row r="162" spans="1:8" s="12" customFormat="1">
      <c r="A162" s="1"/>
      <c r="B162" s="1"/>
      <c r="C162" s="1"/>
      <c r="D162" s="1"/>
      <c r="E162" s="4"/>
      <c r="F162" s="4"/>
      <c r="G162" s="4"/>
      <c r="H162" s="1"/>
    </row>
    <row r="163" spans="1:8" s="12" customFormat="1">
      <c r="A163" s="1"/>
      <c r="B163" s="1"/>
      <c r="C163" s="1"/>
      <c r="D163" s="1"/>
      <c r="E163" s="4"/>
      <c r="F163" s="4"/>
      <c r="G163" s="4"/>
      <c r="H163" s="1"/>
    </row>
    <row r="164" spans="1:8" s="12" customFormat="1">
      <c r="A164" s="1"/>
      <c r="B164" s="1"/>
      <c r="C164" s="1"/>
      <c r="D164" s="1"/>
      <c r="E164" s="4"/>
      <c r="F164" s="4"/>
      <c r="G164" s="4"/>
      <c r="H164" s="1"/>
    </row>
    <row r="165" spans="1:8" s="12" customFormat="1">
      <c r="A165" s="1"/>
      <c r="B165" s="1"/>
      <c r="C165" s="1"/>
      <c r="D165" s="1"/>
      <c r="E165" s="4"/>
      <c r="F165" s="4"/>
      <c r="G165" s="4"/>
      <c r="H165" s="1"/>
    </row>
    <row r="166" spans="1:8" s="12" customFormat="1">
      <c r="A166" s="1"/>
      <c r="B166" s="1"/>
      <c r="C166" s="1"/>
      <c r="D166" s="1"/>
      <c r="E166" s="4"/>
      <c r="F166" s="4"/>
      <c r="G166" s="4"/>
      <c r="H166" s="1"/>
    </row>
    <row r="167" spans="1:8" s="12" customFormat="1">
      <c r="A167" s="1"/>
      <c r="B167" s="1"/>
      <c r="C167" s="1"/>
      <c r="D167" s="1"/>
      <c r="E167" s="4"/>
      <c r="F167" s="4"/>
      <c r="G167" s="4"/>
      <c r="H167" s="1"/>
    </row>
    <row r="168" spans="1:8" s="12" customFormat="1">
      <c r="A168" s="1"/>
      <c r="B168" s="1"/>
      <c r="C168" s="1"/>
      <c r="D168" s="1"/>
      <c r="E168" s="4"/>
      <c r="F168" s="4"/>
      <c r="G168" s="4"/>
      <c r="H168" s="1"/>
    </row>
    <row r="169" spans="1:8" s="12" customFormat="1">
      <c r="A169" s="1"/>
      <c r="B169" s="1"/>
      <c r="C169" s="1"/>
      <c r="D169" s="1"/>
      <c r="E169" s="4"/>
      <c r="F169" s="4"/>
      <c r="G169" s="4"/>
      <c r="H169" s="1"/>
    </row>
    <row r="170" spans="1:8" s="12" customFormat="1">
      <c r="A170" s="1"/>
      <c r="B170" s="1"/>
      <c r="C170" s="1"/>
      <c r="D170" s="1"/>
      <c r="E170" s="4"/>
      <c r="F170" s="4"/>
      <c r="G170" s="4"/>
      <c r="H170" s="1"/>
    </row>
    <row r="171" spans="1:8" s="12" customFormat="1">
      <c r="A171" s="1"/>
      <c r="B171" s="1"/>
      <c r="C171" s="1"/>
      <c r="D171" s="1"/>
      <c r="E171" s="4"/>
      <c r="F171" s="4"/>
      <c r="G171" s="4"/>
      <c r="H171" s="1"/>
    </row>
    <row r="172" spans="1:8" s="12" customFormat="1">
      <c r="A172" s="1"/>
      <c r="B172" s="1"/>
      <c r="C172" s="1"/>
      <c r="D172" s="1"/>
      <c r="E172" s="4"/>
      <c r="F172" s="4"/>
      <c r="G172" s="4"/>
      <c r="H172" s="1"/>
    </row>
    <row r="173" spans="1:8" s="12" customFormat="1">
      <c r="A173" s="1"/>
      <c r="B173" s="1"/>
      <c r="C173" s="1"/>
      <c r="D173" s="1"/>
      <c r="E173" s="4"/>
      <c r="F173" s="4"/>
      <c r="G173" s="4"/>
      <c r="H173" s="1"/>
    </row>
    <row r="174" spans="1:8" s="12" customFormat="1">
      <c r="A174" s="1"/>
      <c r="B174" s="1"/>
      <c r="C174" s="1"/>
      <c r="D174" s="1"/>
      <c r="E174" s="4"/>
      <c r="F174" s="4"/>
      <c r="G174" s="4"/>
      <c r="H174" s="1"/>
    </row>
    <row r="175" spans="1:8" s="25" customFormat="1">
      <c r="A175" s="1"/>
      <c r="B175" s="1"/>
      <c r="C175" s="1"/>
      <c r="D175" s="1"/>
      <c r="E175" s="4"/>
      <c r="F175" s="4"/>
      <c r="G175" s="4"/>
      <c r="H175" s="1"/>
    </row>
    <row r="176" spans="1:8" s="25" customFormat="1">
      <c r="A176" s="1"/>
      <c r="B176" s="1"/>
      <c r="C176" s="1"/>
      <c r="D176" s="1"/>
      <c r="E176" s="4"/>
      <c r="F176" s="4"/>
      <c r="G176" s="4"/>
      <c r="H176" s="1"/>
    </row>
    <row r="177" spans="1:8" s="12" customFormat="1">
      <c r="A177" s="1"/>
      <c r="B177" s="1"/>
      <c r="C177" s="1"/>
      <c r="D177" s="1"/>
      <c r="E177" s="4"/>
      <c r="F177" s="4"/>
      <c r="G177" s="4"/>
      <c r="H177" s="1"/>
    </row>
    <row r="183" spans="1:8" s="4" customFormat="1">
      <c r="A183" s="1"/>
      <c r="B183" s="1"/>
      <c r="C183" s="1"/>
      <c r="D183" s="1"/>
      <c r="H183" s="1"/>
    </row>
    <row r="184" spans="1:8" s="4" customFormat="1">
      <c r="A184" s="1"/>
      <c r="B184" s="1"/>
      <c r="C184" s="1"/>
      <c r="D184" s="1"/>
      <c r="H184" s="1"/>
    </row>
    <row r="185" spans="1:8" s="4" customFormat="1">
      <c r="A185" s="1"/>
      <c r="B185" s="1"/>
      <c r="C185" s="1"/>
      <c r="D185" s="1"/>
      <c r="H185" s="1"/>
    </row>
    <row r="186" spans="1:8" s="4" customFormat="1">
      <c r="A186" s="1"/>
      <c r="B186" s="1"/>
      <c r="C186" s="1"/>
      <c r="D186" s="1"/>
      <c r="H186" s="1"/>
    </row>
    <row r="187" spans="1:8" s="4" customFormat="1">
      <c r="A187" s="1"/>
      <c r="B187" s="1"/>
      <c r="C187" s="1"/>
      <c r="D187" s="1"/>
      <c r="H187" s="1"/>
    </row>
    <row r="188" spans="1:8" s="4" customFormat="1">
      <c r="A188" s="1"/>
      <c r="B188" s="1"/>
      <c r="C188" s="1"/>
      <c r="D188" s="1"/>
      <c r="H188" s="1"/>
    </row>
    <row r="189" spans="1:8" s="4" customFormat="1">
      <c r="A189" s="1"/>
      <c r="B189" s="1"/>
      <c r="C189" s="1"/>
      <c r="D189" s="1"/>
      <c r="H189" s="1"/>
    </row>
    <row r="190" spans="1:8" s="4" customFormat="1">
      <c r="A190" s="1"/>
      <c r="B190" s="1"/>
      <c r="C190" s="1"/>
      <c r="D190" s="1"/>
      <c r="H190" s="1"/>
    </row>
    <row r="191" spans="1:8" s="4" customFormat="1">
      <c r="A191" s="1"/>
      <c r="B191" s="1"/>
      <c r="C191" s="1"/>
      <c r="D191" s="1"/>
      <c r="H191" s="1"/>
    </row>
    <row r="192" spans="1:8" s="4" customFormat="1">
      <c r="A192" s="1"/>
      <c r="B192" s="1"/>
      <c r="C192" s="1"/>
      <c r="D192" s="1"/>
      <c r="H192" s="1"/>
    </row>
    <row r="193" spans="1:8" s="4" customFormat="1">
      <c r="A193" s="1"/>
      <c r="B193" s="1"/>
      <c r="C193" s="1"/>
      <c r="D193" s="1"/>
      <c r="H193" s="1"/>
    </row>
    <row r="194" spans="1:8" s="4" customFormat="1">
      <c r="A194" s="1"/>
      <c r="B194" s="1"/>
      <c r="C194" s="1"/>
      <c r="D194" s="1"/>
      <c r="H194" s="1"/>
    </row>
    <row r="195" spans="1:8" s="4" customFormat="1">
      <c r="A195" s="1"/>
      <c r="B195" s="1"/>
      <c r="C195" s="1"/>
      <c r="D195" s="1"/>
      <c r="H195" s="1"/>
    </row>
    <row r="196" spans="1:8" s="4" customFormat="1">
      <c r="A196" s="1"/>
      <c r="B196" s="1"/>
      <c r="C196" s="1"/>
      <c r="D196" s="1"/>
      <c r="H196" s="1"/>
    </row>
    <row r="197" spans="1:8" s="4" customFormat="1">
      <c r="A197" s="1"/>
      <c r="B197" s="1"/>
      <c r="C197" s="1"/>
      <c r="D197" s="1"/>
      <c r="H197" s="1"/>
    </row>
    <row r="198" spans="1:8" s="4" customFormat="1">
      <c r="A198" s="1"/>
      <c r="B198" s="1"/>
      <c r="C198" s="1"/>
      <c r="D198" s="1"/>
      <c r="H198" s="1"/>
    </row>
  </sheetData>
  <mergeCells count="1">
    <mergeCell ref="A1:H1"/>
  </mergeCells>
  <pageMargins left="0.7" right="0.7" top="0.78740157499999996" bottom="0.78740157499999996"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Introduction</vt:lpstr>
      <vt:lpstr>Narrative mode</vt:lpstr>
      <vt:lpstr>Battlemode Brotherhood of Steel</vt:lpstr>
      <vt:lpstr>Battlemode Supermutants</vt:lpstr>
      <vt:lpstr>Battlemode Survivors</vt:lpstr>
      <vt:lpstr>Battlemode Raiders</vt:lpstr>
      <vt:lpstr>Battlemode Creatures</vt:lpstr>
      <vt:lpstr>Battlemode Robots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Riedl, Oliver (IIT/Sen ITM)</dc:creator>
  <cp:lastModifiedBy>Olli</cp:lastModifiedBy>
  <dcterms:created xsi:type="dcterms:W3CDTF">2012-06-25T09:56:57Z</dcterms:created>
  <dcterms:modified xsi:type="dcterms:W3CDTF">2019-07-18T16:28:27Z</dcterms:modified>
</cp:coreProperties>
</file>